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ávod" sheetId="1" state="visible" r:id="rId3"/>
    <sheet name="Vozidlo a sazby" sheetId="2" state="visible" r:id="rId4"/>
    <sheet name="Kniha jízd" sheetId="3" state="visible" r:id="rId5"/>
    <sheet name="Souhrn" sheetId="4" state="visible" r:id="rId6"/>
  </sheets>
  <definedNames>
    <definedName function="false" hidden="false" localSheetId="2" name="_xlnm.Print_Titles" vbProcedure="false">'Kniha jízd'!$5:$5</definedName>
    <definedName function="false" hidden="true" localSheetId="2" name="_xlnm._FilterDatabase" vbProcedure="false">'Kniha jízd'!$A$5:$O$405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<sst xmlns="http://schemas.openxmlformats.org/spreadsheetml/2006/main" count="114" uniqueCount="103">
  <si>
    <t xml:space="preserve">Kniha jízd 2026 – šablona pro Excel</t>
  </si>
  <si>
    <t xml:space="preserve">Zdarma od Jizdaro (jizdaro.cz). Počítá náhrady podle sazeb MPSV platných v den jízdy.</t>
  </si>
  <si>
    <t xml:space="preserve">Jak na to</t>
  </si>
  <si>
    <t xml:space="preserve">1. List „Vozidlo a sazby“: vyplňte žlutá pole – SPZ, palivo, spotřebu z technického průkazu a stav tachometru k 1. 1.</t>
  </si>
  <si>
    <t xml:space="preserve">2. List „Kniha jízd“: každou jízdu zapište na nový řádek. Vyplňujete jen žluté sloupce.</t>
  </si>
  <si>
    <t xml:space="preserve">   Tachometr na začátku se doplní sám z konce předchozí jízdy. Ujeté km, cena paliva a náhrada se spočítají.</t>
  </si>
  <si>
    <t xml:space="preserve">   Řádek 6 je ukázka – přepište ho svou první jízdou.</t>
  </si>
  <si>
    <t xml:space="preserve">3. Do sloupce „Datum zápisu“ dejte den, kdy jste jízdu zapsali. Šablona ukáže, jestli byla zapsaná průběžně (do 7 dnů).</t>
  </si>
  <si>
    <t xml:space="preserve">4. List „Souhrn“ ukáže služební a soukromé km po měsících, náhrady a paušál pro srovnání.</t>
  </si>
  <si>
    <t xml:space="preserve">   Šablona má 400 řádků na jízdy, to je zhruba jedna a půl jízdy každý den v roce.</t>
  </si>
  <si>
    <t xml:space="preserve">Na co si dát pozor</t>
  </si>
  <si>
    <t xml:space="preserve">• Náhrady (základní náhrada + palivo) se počítají jen u služebních jízd. Soukromé jízdy zapisujte taky – bez nich kniha jízd nesedí s tachometrem.</t>
  </si>
  <si>
    <t xml:space="preserve">• Paušál na dopravu (5 000 Kč, při soukromém používání 4 000 Kč měsíčně) a náhrady nejde u jednoho auta kombinovat ani během roku změnit.</t>
  </si>
  <si>
    <t xml:space="preserve">• Benzin 95 od 1. 10. 2026 (41,80 Kč/l) je podle návrhu vyhlášky MPSV. Po vyhlášení ve Sbírce zákonů sazbu ověřte na listu „Vozidlo a sazby“.</t>
  </si>
  <si>
    <t xml:space="preserve">• Šablona je orientační pomůcka a nenahrazuje daňové poradenství. Jak knihu jízd uplatnit, poradí vaše účetní.</t>
  </si>
  <si>
    <t xml:space="preserve">Nechcete to vyplňovat ručně?</t>
  </si>
  <si>
    <t xml:space="preserve">Jizdaro je online kniha jízd: kilometry navrhne podle trasy, častou jízdu zapíšete jedním klepnutím a na konci měsíce máte Excel pro účetní.</t>
  </si>
  <si>
    <t xml:space="preserve">Pro jedno auto a 30 jízd měsíčně zdarma, bez GPS a bez karty: https://jizdaro.cz</t>
  </si>
  <si>
    <t xml:space="preserve">Vozidlo</t>
  </si>
  <si>
    <t xml:space="preserve">Rok knihy jízd</t>
  </si>
  <si>
    <t xml:space="preserve">SPZ</t>
  </si>
  <si>
    <t xml:space="preserve">1AB 2345</t>
  </si>
  <si>
    <t xml:space="preserve">Škoda Octavia</t>
  </si>
  <si>
    <t xml:space="preserve">ukázka – přepište</t>
  </si>
  <si>
    <t xml:space="preserve">Palivo</t>
  </si>
  <si>
    <t xml:space="preserve">Nafta</t>
  </si>
  <si>
    <t xml:space="preserve">Spotřeba z technického průkazu (l nebo kWh na 100 km)</t>
  </si>
  <si>
    <t xml:space="preserve">Stav tachometru k 1. 1.</t>
  </si>
  <si>
    <t xml:space="preserve">Stav tachometru k 31. 12.</t>
  </si>
  <si>
    <t xml:space="preserve">Auto používám i soukromě (Ano / Ne)</t>
  </si>
  <si>
    <t xml:space="preserve">Ano</t>
  </si>
  <si>
    <t xml:space="preserve">Sazby 2026 (vyhláška MPSV)</t>
  </si>
  <si>
    <t xml:space="preserve">Položka</t>
  </si>
  <si>
    <t xml:space="preserve">Platí od</t>
  </si>
  <si>
    <t xml:space="preserve">Platí do</t>
  </si>
  <si>
    <t xml:space="preserve">Sazba</t>
  </si>
  <si>
    <t xml:space="preserve">Jednotka</t>
  </si>
  <si>
    <t xml:space="preserve">Poznámka</t>
  </si>
  <si>
    <t xml:space="preserve">Základní náhrada</t>
  </si>
  <si>
    <t xml:space="preserve">Kč/km</t>
  </si>
  <si>
    <t xml:space="preserve">Osobní auto. Vyhl. č. 573/2025 Sb.</t>
  </si>
  <si>
    <t xml:space="preserve">Kč/l</t>
  </si>
  <si>
    <t xml:space="preserve">Vyhl. č. 573/2025 Sb.</t>
  </si>
  <si>
    <t xml:space="preserve">Změna od 1. 6. 2026, vyhl. č. 78/2026 Sb.</t>
  </si>
  <si>
    <t xml:space="preserve">Benzin 95</t>
  </si>
  <si>
    <t xml:space="preserve">Návrh vyhlášky MPSV od 1. 10. 2026 – ověřte po vyhlášení ve Sbírce.</t>
  </si>
  <si>
    <t xml:space="preserve">Benzin 98</t>
  </si>
  <si>
    <t xml:space="preserve">Elektřina</t>
  </si>
  <si>
    <t xml:space="preserve">Kč/kWh</t>
  </si>
  <si>
    <t xml:space="preserve">Sazby můžete přepsat (žlutě), např. vlastní cenou paliva z dokladu. LPG a CNG ve vyhlášce nejsou – zadejte cenu z dokladu jako nový řádek.</t>
  </si>
  <si>
    <t xml:space="preserve">Zdroj: vyhláška MPSV č. 573/2025 Sb. ve znění vyhl. č. 78/2026 Sb.; stav k 28. 9. 2026.</t>
  </si>
  <si>
    <t xml:space="preserve">Kniha jízd</t>
  </si>
  <si>
    <t xml:space="preserve">Žluté sloupce vyplňujete, ostatní se počítají. Řádek 6 je ukázka.</t>
  </si>
  <si>
    <t xml:space="preserve">Datum jízdy</t>
  </si>
  <si>
    <t xml:space="preserve">Čas odjezdu</t>
  </si>
  <si>
    <t xml:space="preserve">Odkud</t>
  </si>
  <si>
    <t xml:space="preserve">Kam</t>
  </si>
  <si>
    <t xml:space="preserve">Účel cesty</t>
  </si>
  <si>
    <t xml:space="preserve">Typ jízdy</t>
  </si>
  <si>
    <t xml:space="preserve">Řidič</t>
  </si>
  <si>
    <t xml:space="preserve">Tachometr – začátek</t>
  </si>
  <si>
    <t xml:space="preserve">Tachometr – konec</t>
  </si>
  <si>
    <t xml:space="preserve">Ujeté km</t>
  </si>
  <si>
    <t xml:space="preserve">Cena paliva v den jízdy</t>
  </si>
  <si>
    <t xml:space="preserve">Náhrada (Kč)</t>
  </si>
  <si>
    <t xml:space="preserve">Datum zápisu</t>
  </si>
  <si>
    <t xml:space="preserve">Zapsáno</t>
  </si>
  <si>
    <t xml:space="preserve">Kontrola</t>
  </si>
  <si>
    <t xml:space="preserve">Kolín</t>
  </si>
  <si>
    <t xml:space="preserve">Praha</t>
  </si>
  <si>
    <t xml:space="preserve">Jednání s klientem</t>
  </si>
  <si>
    <t xml:space="preserve">Služební</t>
  </si>
  <si>
    <t xml:space="preserve">Jan Novák</t>
  </si>
  <si>
    <t xml:space="preserve">Souhrn za rok</t>
  </si>
  <si>
    <t xml:space="preserve">Měsíc</t>
  </si>
  <si>
    <t xml:space="preserve">Služební km</t>
  </si>
  <si>
    <t xml:space="preserve">Soukromé km</t>
  </si>
  <si>
    <t xml:space="preserve">Náhrady (Kč)</t>
  </si>
  <si>
    <t xml:space="preserve">Paušál pro srovnání (Kč)</t>
  </si>
  <si>
    <t xml:space="preserve">Náhrady minus paušál (Kč)</t>
  </si>
  <si>
    <t xml:space="preserve">leden</t>
  </si>
  <si>
    <t xml:space="preserve">únor</t>
  </si>
  <si>
    <t xml:space="preserve">březen</t>
  </si>
  <si>
    <t xml:space="preserve">duben</t>
  </si>
  <si>
    <t xml:space="preserve">květen</t>
  </si>
  <si>
    <t xml:space="preserve">červen</t>
  </si>
  <si>
    <t xml:space="preserve">červenec</t>
  </si>
  <si>
    <t xml:space="preserve">srpen</t>
  </si>
  <si>
    <t xml:space="preserve">září</t>
  </si>
  <si>
    <t xml:space="preserve">říjen</t>
  </si>
  <si>
    <t xml:space="preserve">listopad</t>
  </si>
  <si>
    <t xml:space="preserve">prosinec</t>
  </si>
  <si>
    <t xml:space="preserve">Celkem</t>
  </si>
  <si>
    <t xml:space="preserve">Vychází lépe</t>
  </si>
  <si>
    <t xml:space="preserve">Kontroly</t>
  </si>
  <si>
    <t xml:space="preserve">Počet jízd</t>
  </si>
  <si>
    <t xml:space="preserve">Zapsáno průběžně (do 7 dnů)</t>
  </si>
  <si>
    <t xml:space="preserve">Tachometr podle knihy jízd (poslední stav)</t>
  </si>
  <si>
    <t xml:space="preserve">Tachometr k 31. 12. (list Vozidlo a sazby)</t>
  </si>
  <si>
    <t xml:space="preserve">Rozdíl – měl by být 0</t>
  </si>
  <si>
    <t xml:space="preserve">Řádky s upozorněním v Kontrole</t>
  </si>
  <si>
    <t xml:space="preserve">Paušál: 5 000 Kč měsíčně, 4 000 Kč při soukromém používání; tady jen pro srovnání u měsíců se služební jízdou. Nejde kombinovat s náhradami.</t>
  </si>
  <si>
    <t xml:space="preserve">Orientační výpočet, nenahrazuje daňové poradenství. Kniha jízd online se vším tímhle automaticky: https://jizdaro.cz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</si>
</sst>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"/>
    <numFmt numFmtId="166" formatCode="0.0"/>
    <numFmt numFmtId="167" formatCode="#,##0"/>
    <numFmt numFmtId="168" formatCode="d&quot;. &quot;m&quot;. &quot;yyyy"/>
    <numFmt numFmtId="169" formatCode="0.00"/>
    <numFmt numFmtId="170" formatCode="h:mm"/>
    <numFmt numFmtId="171" formatCode="#,##0.00&quot; Kč&quot;"/>
    <numFmt numFmtId="172" formatCode="#,##0&quot; Kč&quot;;\-#,##0&quot; Kč&quot;;\–"/>
    <numFmt numFmtId="173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4213B"/>
      <name val="Arial"/>
      <family val="0"/>
      <charset val="1"/>
    </font>
    <font>
      <sz val="10"/>
      <color rgb="FF5A6478"/>
      <name val="Arial"/>
      <family val="0"/>
      <charset val="1"/>
    </font>
    <font>
      <b val="true"/>
      <sz val="12"/>
      <color rgb="FF14213B"/>
      <name val="Arial"/>
      <family val="0"/>
      <charset val="1"/>
    </font>
    <font>
      <sz val="10"/>
      <color rgb="FF14213B"/>
      <name val="Arial"/>
      <family val="0"/>
      <charset val="1"/>
    </font>
    <font>
      <b val="true"/>
      <sz val="10"/>
      <color rgb="FF3155E7"/>
      <name val="Arial"/>
      <family val="0"/>
      <charset val="1"/>
    </font>
    <font>
      <b val="true"/>
      <sz val="13"/>
      <color rgb="FF14213B"/>
      <name val="Arial"/>
      <family val="0"/>
      <charset val="1"/>
    </font>
    <font>
      <i val="true"/>
      <sz val="9"/>
      <color rgb="FF8A93A6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A6478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14213B"/>
      <name val="Arial"/>
      <family val="0"/>
      <charset val="1"/>
    </font>
    <font>
      <b val="true"/>
      <sz val="10"/>
      <color rgb="FF14213B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C"/>
        <bgColor rgb="FFFFFFFF"/>
      </patternFill>
    </fill>
    <fill>
      <patternFill patternType="solid">
        <fgColor rgb="FF14213B"/>
        <bgColor rgb="FF003366"/>
      </patternFill>
    </fill>
    <fill>
      <patternFill patternType="solid">
        <fgColor rgb="FFEEF2FD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E8"/>
      </left>
      <right style="thin">
        <color rgb="FFD5DBE8"/>
      </right>
      <top style="thin">
        <color rgb="FFD5DBE8"/>
      </top>
      <bottom style="thin">
        <color rgb="FFD5DB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4213B"/>
          <bgColor rgb="FF000000"/>
        </patternFill>
      </fill>
    </dxf>
    <dxf>
      <fill>
        <patternFill patternType="solid">
          <fgColor rgb="FFFFF6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EEF2FD"/>
      <rgbColor rgb="FF660066"/>
      <rgbColor rgb="FFFF8080"/>
      <rgbColor rgb="FF0066CC"/>
      <rgbColor rgb="FFD5DB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155E7"/>
      <rgbColor rgb="FF33CCCC"/>
      <rgbColor rgb="FF99CC00"/>
      <rgbColor rgb="FFFFCC00"/>
      <rgbColor rgb="FFFF9900"/>
      <rgbColor rgb="FFFF6600"/>
      <rgbColor rgb="FF5A6478"/>
      <rgbColor rgb="FF8A93A6"/>
      <rgbColor rgb="FF003366"/>
      <rgbColor rgb="FF339966"/>
      <rgbColor rgb="FF003300"/>
      <rgbColor rgb="FF333300"/>
      <rgbColor rgb="FF993300"/>
      <rgbColor rgb="FF993366"/>
      <rgbColor rgb="FF333399"/>
      <rgbColor rgb="FF1421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jizdaro.cz/?utm_source=sablona-excel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5" t="s">
        <v>3</v>
      </c>
    </row>
    <row r="7" customFormat="false" ht="15" hidden="false" customHeight="false" outlineLevel="0" collapsed="false">
      <c r="B7" s="5" t="s">
        <v>4</v>
      </c>
    </row>
    <row r="8" customFormat="false" ht="15" hidden="false" customHeight="false" outlineLevel="0" collapsed="false">
      <c r="B8" s="5" t="s">
        <v>5</v>
      </c>
    </row>
    <row r="9" customFormat="false" ht="15" hidden="false" customHeight="false" outlineLevel="0" collapsed="false">
      <c r="B9" s="5" t="s">
        <v>6</v>
      </c>
    </row>
    <row r="10" customFormat="false" ht="15" hidden="false" customHeight="false" outlineLevel="0" collapsed="false">
      <c r="B10" s="5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5" t="s">
        <v>9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4" t="s">
        <v>10</v>
      </c>
    </row>
    <row r="15" customFormat="false" ht="23.85" hidden="false" customHeight="false" outlineLevel="0" collapsed="false">
      <c r="B15" s="5" t="s">
        <v>11</v>
      </c>
    </row>
    <row r="16" customFormat="false" ht="23.85" hidden="false" customHeight="false" outlineLevel="0" collapsed="false">
      <c r="B16" s="5" t="s">
        <v>12</v>
      </c>
    </row>
    <row r="17" customFormat="false" ht="23.85" hidden="false" customHeight="false" outlineLevel="0" collapsed="false">
      <c r="B17" s="5" t="s">
        <v>13</v>
      </c>
    </row>
    <row r="18" customFormat="false" ht="15" hidden="false" customHeight="false" outlineLevel="0" collapsed="false">
      <c r="B18" s="5" t="s">
        <v>14</v>
      </c>
    </row>
    <row r="19" customFormat="false" ht="15" hidden="false" customHeight="false" outlineLevel="0" collapsed="false">
      <c r="B19" s="3"/>
    </row>
    <row r="20" customFormat="false" ht="15" hidden="false" customHeight="false" outlineLevel="0" collapsed="false">
      <c r="B20" s="4" t="s">
        <v>15</v>
      </c>
    </row>
    <row r="21" customFormat="false" ht="23.85" hidden="false" customHeight="false" outlineLevel="0" collapsed="false">
      <c r="B21" s="5" t="s">
        <v>16</v>
      </c>
    </row>
    <row r="22" customFormat="false" ht="15" hidden="false" customHeight="false" outlineLevel="0" collapsed="false">
      <c r="B22" s="6" t="s">
        <v>17</v>
      </c>
    </row>
  </sheetData>
  <hyperlinks>
    <hyperlink ref="B22" r:id="rId1" display="Pro jedno auto a 30 jízd měsíčně zdarma, bez GPS a bez karty: https://jizdaro.cz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2"/>
    <col collapsed="false" customWidth="true" hidden="false" outlineLevel="0" max="6" min="6" style="0" width="58"/>
  </cols>
  <sheetData>
    <row r="1" customFormat="false" ht="16.15" hidden="false" customHeight="false" outlineLevel="0" collapsed="false">
      <c r="A1" s="7" t="s">
        <v>18</v>
      </c>
    </row>
    <row r="2" customFormat="false" ht="15" hidden="false" customHeight="false" outlineLevel="0" collapsed="false">
      <c r="A2" s="8" t="s">
        <v>19</v>
      </c>
      <c r="B2" s="9" t="n">
        <v>2026</v>
      </c>
    </row>
    <row r="3" customFormat="false" ht="15" hidden="false" customHeight="false" outlineLevel="0" collapsed="false">
      <c r="A3" s="8" t="s">
        <v>20</v>
      </c>
      <c r="B3" s="10" t="s">
        <v>21</v>
      </c>
    </row>
    <row r="4" customFormat="false" ht="15" hidden="false" customHeight="false" outlineLevel="0" collapsed="false">
      <c r="A4" s="8" t="s">
        <v>18</v>
      </c>
      <c r="B4" s="10" t="s">
        <v>22</v>
      </c>
      <c r="C4" s="11" t="s">
        <v>23</v>
      </c>
    </row>
    <row r="5" customFormat="false" ht="15" hidden="false" customHeight="false" outlineLevel="0" collapsed="false">
      <c r="A5" s="8" t="s">
        <v>24</v>
      </c>
      <c r="B5" s="10" t="s">
        <v>25</v>
      </c>
    </row>
    <row r="6" customFormat="false" ht="15" hidden="false" customHeight="false" outlineLevel="0" collapsed="false">
      <c r="A6" s="8" t="s">
        <v>26</v>
      </c>
      <c r="B6" s="12" t="n">
        <v>6</v>
      </c>
    </row>
    <row r="7" customFormat="false" ht="15" hidden="false" customHeight="false" outlineLevel="0" collapsed="false">
      <c r="A7" s="8" t="s">
        <v>27</v>
      </c>
      <c r="B7" s="13" t="n">
        <v>48200</v>
      </c>
    </row>
    <row r="8" customFormat="false" ht="15" hidden="false" customHeight="false" outlineLevel="0" collapsed="false">
      <c r="A8" s="8" t="s">
        <v>28</v>
      </c>
      <c r="B8" s="13"/>
    </row>
    <row r="9" customFormat="false" ht="15" hidden="false" customHeight="false" outlineLevel="0" collapsed="false">
      <c r="A9" s="8" t="s">
        <v>29</v>
      </c>
      <c r="B9" s="10" t="s">
        <v>30</v>
      </c>
    </row>
    <row r="12" customFormat="false" ht="16.15" hidden="false" customHeight="false" outlineLevel="0" collapsed="false">
      <c r="A12" s="7" t="s">
        <v>31</v>
      </c>
    </row>
    <row r="13" customFormat="false" ht="15" hidden="false" customHeight="false" outlineLevel="0" collapsed="false">
      <c r="A13" s="14" t="s">
        <v>32</v>
      </c>
      <c r="B13" s="14" t="s">
        <v>33</v>
      </c>
      <c r="C13" s="14" t="s">
        <v>34</v>
      </c>
      <c r="D13" s="14" t="s">
        <v>35</v>
      </c>
      <c r="E13" s="14" t="s">
        <v>36</v>
      </c>
      <c r="F13" s="14" t="s">
        <v>37</v>
      </c>
    </row>
    <row r="14" customFormat="false" ht="15" hidden="false" customHeight="false" outlineLevel="0" collapsed="false">
      <c r="A14" s="15" t="s">
        <v>38</v>
      </c>
      <c r="B14" s="16" t="n">
        <v>46023</v>
      </c>
      <c r="C14" s="16" t="n">
        <v>46387</v>
      </c>
      <c r="D14" s="17" t="n">
        <v>5.9</v>
      </c>
      <c r="E14" s="15" t="s">
        <v>39</v>
      </c>
      <c r="F14" s="15" t="s">
        <v>40</v>
      </c>
    </row>
    <row r="15" customFormat="false" ht="15" hidden="false" customHeight="false" outlineLevel="0" collapsed="false">
      <c r="A15" s="15" t="s">
        <v>25</v>
      </c>
      <c r="B15" s="16" t="n">
        <v>46023</v>
      </c>
      <c r="C15" s="16" t="n">
        <v>46173</v>
      </c>
      <c r="D15" s="17" t="n">
        <v>34.1</v>
      </c>
      <c r="E15" s="15" t="s">
        <v>41</v>
      </c>
      <c r="F15" s="15" t="s">
        <v>42</v>
      </c>
    </row>
    <row r="16" customFormat="false" ht="15" hidden="false" customHeight="false" outlineLevel="0" collapsed="false">
      <c r="A16" s="15" t="s">
        <v>25</v>
      </c>
      <c r="B16" s="16" t="n">
        <v>46174</v>
      </c>
      <c r="C16" s="16" t="n">
        <v>46387</v>
      </c>
      <c r="D16" s="17" t="n">
        <v>44.5</v>
      </c>
      <c r="E16" s="15" t="s">
        <v>41</v>
      </c>
      <c r="F16" s="15" t="s">
        <v>43</v>
      </c>
    </row>
    <row r="17" customFormat="false" ht="15" hidden="false" customHeight="false" outlineLevel="0" collapsed="false">
      <c r="A17" s="15" t="s">
        <v>44</v>
      </c>
      <c r="B17" s="16" t="n">
        <v>46023</v>
      </c>
      <c r="C17" s="16" t="n">
        <v>46295</v>
      </c>
      <c r="D17" s="17" t="n">
        <v>34.7</v>
      </c>
      <c r="E17" s="15" t="s">
        <v>41</v>
      </c>
      <c r="F17" s="15" t="s">
        <v>42</v>
      </c>
    </row>
    <row r="18" customFormat="false" ht="15" hidden="false" customHeight="false" outlineLevel="0" collapsed="false">
      <c r="A18" s="15" t="s">
        <v>44</v>
      </c>
      <c r="B18" s="16" t="n">
        <v>46296</v>
      </c>
      <c r="C18" s="16" t="n">
        <v>46387</v>
      </c>
      <c r="D18" s="17" t="n">
        <v>41.8</v>
      </c>
      <c r="E18" s="15" t="s">
        <v>41</v>
      </c>
      <c r="F18" s="15" t="s">
        <v>45</v>
      </c>
    </row>
    <row r="19" customFormat="false" ht="15" hidden="false" customHeight="false" outlineLevel="0" collapsed="false">
      <c r="A19" s="15" t="s">
        <v>46</v>
      </c>
      <c r="B19" s="16" t="n">
        <v>46023</v>
      </c>
      <c r="C19" s="16" t="n">
        <v>46387</v>
      </c>
      <c r="D19" s="17" t="n">
        <v>39</v>
      </c>
      <c r="E19" s="15" t="s">
        <v>41</v>
      </c>
      <c r="F19" s="15" t="s">
        <v>42</v>
      </c>
    </row>
    <row r="20" customFormat="false" ht="15" hidden="false" customHeight="false" outlineLevel="0" collapsed="false">
      <c r="A20" s="15" t="s">
        <v>47</v>
      </c>
      <c r="B20" s="16" t="n">
        <v>46023</v>
      </c>
      <c r="C20" s="16" t="n">
        <v>46387</v>
      </c>
      <c r="D20" s="17" t="n">
        <v>7.2</v>
      </c>
      <c r="E20" s="15" t="s">
        <v>48</v>
      </c>
      <c r="F20" s="15" t="s">
        <v>42</v>
      </c>
    </row>
    <row r="22" customFormat="false" ht="15" hidden="false" customHeight="false" outlineLevel="0" collapsed="false">
      <c r="A22" s="18" t="s">
        <v>49</v>
      </c>
    </row>
    <row r="23" customFormat="false" ht="15" hidden="false" customHeight="false" outlineLevel="0" collapsed="false">
      <c r="A23" s="18" t="s">
        <v>50</v>
      </c>
    </row>
  </sheetData>
  <dataValidations count="2">
    <dataValidation allowBlank="false" errorStyle="stop" operator="between" showDropDown="false" showErrorMessage="false" showInputMessage="false" sqref="B5" type="list">
      <formula1>"Nafta,Benzin 95,Benzin 98,Elektřina"</formula1>
      <formula2>0</formula2>
    </dataValidation>
    <dataValidation allowBlank="false" errorStyle="stop" operator="between" showDropDown="false" showErrorMessage="false" showInputMessage="false" sqref="B9" type="list">
      <formula1>"Ano,Ne"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4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4" min="3" style="0" width="16"/>
    <col collapsed="false" customWidth="true" hidden="false" outlineLevel="0" max="5" min="5" style="0" width="24"/>
    <col collapsed="false" customWidth="true" hidden="false" outlineLevel="0" max="6" min="6" style="0" width="11"/>
    <col collapsed="false" customWidth="true" hidden="false" outlineLevel="0" max="7" min="7" style="0" width="14"/>
    <col collapsed="false" customWidth="true" hidden="false" outlineLevel="0" max="9" min="8" style="0" width="12"/>
    <col collapsed="false" customWidth="true" hidden="false" outlineLevel="0" max="10" min="10" style="0" width="9"/>
    <col collapsed="false" customWidth="true" hidden="false" outlineLevel="0" max="11" min="11" style="0" width="11"/>
    <col collapsed="false" customWidth="true" hidden="false" outlineLevel="0" max="12" min="12" style="0" width="13"/>
    <col collapsed="false" customWidth="true" hidden="false" outlineLevel="0" max="13" min="13" style="0" width="12"/>
    <col collapsed="false" customWidth="true" hidden="false" outlineLevel="0" max="14" min="14" style="0" width="11"/>
    <col collapsed="false" customWidth="true" hidden="false" outlineLevel="0" max="15" min="15" style="0" width="20"/>
  </cols>
  <sheetData>
    <row r="1" customFormat="false" ht="19.7" hidden="false" customHeight="false" outlineLevel="0" collapsed="false">
      <c r="A1" s="19" t="s">
        <v>51</v>
      </c>
    </row>
    <row r="2" customFormat="false" ht="15" hidden="false" customHeight="false" outlineLevel="0" collapsed="false">
      <c r="A2" s="20" t="str">
        <f aca="false">"SPZ: "&amp;'Vozidlo a sazby'!B3&amp;"   ·   "&amp;'Vozidlo a sazby'!B4&amp;"   ·   palivo: "&amp;'Vozidlo a sazby'!$B$5&amp;"   ·   rok "&amp;'Vozidlo a sazby'!$B$2</f>
        <v>SPZ: 1AB 2345   ·   Škoda Octavia   ·   palivo: Nafta   ·   rok 2026</v>
      </c>
    </row>
    <row r="3" customFormat="false" ht="15" hidden="false" customHeight="false" outlineLevel="0" collapsed="false">
      <c r="A3" s="18" t="s">
        <v>52</v>
      </c>
    </row>
    <row r="5" customFormat="false" ht="30" hidden="false" customHeight="true" outlineLevel="0" collapsed="false">
      <c r="A5" s="21" t="s">
        <v>53</v>
      </c>
      <c r="B5" s="21" t="s">
        <v>54</v>
      </c>
      <c r="C5" s="21" t="s">
        <v>55</v>
      </c>
      <c r="D5" s="21" t="s">
        <v>56</v>
      </c>
      <c r="E5" s="21" t="s">
        <v>57</v>
      </c>
      <c r="F5" s="21" t="s">
        <v>58</v>
      </c>
      <c r="G5" s="21" t="s">
        <v>59</v>
      </c>
      <c r="H5" s="21" t="s">
        <v>60</v>
      </c>
      <c r="I5" s="21" t="s">
        <v>61</v>
      </c>
      <c r="J5" s="21" t="s">
        <v>62</v>
      </c>
      <c r="K5" s="21" t="s">
        <v>63</v>
      </c>
      <c r="L5" s="21" t="s">
        <v>64</v>
      </c>
      <c r="M5" s="21" t="s">
        <v>65</v>
      </c>
      <c r="N5" s="21" t="s">
        <v>66</v>
      </c>
      <c r="O5" s="21" t="s">
        <v>67</v>
      </c>
    </row>
    <row r="6" customFormat="false" ht="15" hidden="false" customHeight="false" outlineLevel="0" collapsed="false">
      <c r="A6" s="22" t="n">
        <v>46024</v>
      </c>
      <c r="B6" s="23" t="n">
        <v>0.34375</v>
      </c>
      <c r="C6" s="24" t="s">
        <v>68</v>
      </c>
      <c r="D6" s="24" t="s">
        <v>69</v>
      </c>
      <c r="E6" s="24" t="s">
        <v>70</v>
      </c>
      <c r="F6" s="24" t="s">
        <v>71</v>
      </c>
      <c r="G6" s="24" t="s">
        <v>72</v>
      </c>
      <c r="H6" s="25" t="n">
        <f aca="false">IF(AND(A6="",I6=""),"",'Vozidlo a sazby'!$B$7)</f>
        <v>48200</v>
      </c>
      <c r="I6" s="26" t="n">
        <v>48262</v>
      </c>
      <c r="J6" s="25" t="n">
        <f aca="false">IF(OR(I6="",H6=""),"",I6-H6)</f>
        <v>62</v>
      </c>
      <c r="K6" s="27" t="n">
        <f aca="false">IF(OR(A6="",F6&lt;&gt;"Služební"),"",SUMIFS('Vozidlo a sazby'!$D$14:$D$20,'Vozidlo a sazby'!$A$14:$A$20,'Vozidlo a sazby'!$B$5,'Vozidlo a sazby'!$B$14:$B$20,"&lt;="&amp;A6,'Vozidlo a sazby'!$C$14:$C$20,"&gt;="&amp;A6))</f>
        <v>34.1</v>
      </c>
      <c r="L6" s="28" t="n">
        <f aca="false">IF(OR(K6="",J6=""),"",ROUND(J6*(SUMIFS('Vozidlo a sazby'!$D$14:$D$20,'Vozidlo a sazby'!$A$14:$A$20,"Základní náhrada",'Vozidlo a sazby'!$B$14:$B$20,"&lt;="&amp;A6,'Vozidlo a sazby'!$C$14:$C$20,"&gt;="&amp;A6)+'Vozidlo a sazby'!$B$6*K6/100),2))</f>
        <v>492.65</v>
      </c>
      <c r="M6" s="22" t="n">
        <v>46024</v>
      </c>
      <c r="N6" s="15" t="str">
        <f aca="false">IF(OR(A6="",M6=""),"",IF(M6-A6&lt;=7,"průběžně","dodatečně"))</f>
        <v>průběžně</v>
      </c>
      <c r="O6" s="15" t="str">
        <f aca="false">IF(A6="","",IF(AND(J6&lt;&gt;"",J6&lt;0),"konec je menší než začátek",IF(OR(E6="",F6=""),"doplňte účel a typ",IF(AND(A6&lt;&gt;"",A6&lt;A6),"datum před předchozí jízdou",""))))</f>
        <v/>
      </c>
    </row>
    <row r="7" customFormat="false" ht="15" hidden="false" customHeight="false" outlineLevel="0" collapsed="false">
      <c r="A7" s="29"/>
      <c r="B7" s="30"/>
      <c r="C7" s="10"/>
      <c r="D7" s="10"/>
      <c r="E7" s="10"/>
      <c r="F7" s="10"/>
      <c r="G7" s="10"/>
      <c r="H7" s="25" t="str">
        <f aca="false">IF(AND(A7="",I7=""),"",IF(I6="",H6,I6))</f>
        <v/>
      </c>
      <c r="I7" s="13"/>
      <c r="J7" s="25" t="str">
        <f aca="false">IF(OR(I7="",H7=""),"",I7-H7)</f>
        <v/>
      </c>
      <c r="K7" s="27" t="str">
        <f aca="false">IF(OR(A7="",F7&lt;&gt;"Služební"),"",SUMIFS('Vozidlo a sazby'!$D$14:$D$20,'Vozidlo a sazby'!$A$14:$A$20,'Vozidlo a sazby'!$B$5,'Vozidlo a sazby'!$B$14:$B$20,"&lt;="&amp;A7,'Vozidlo a sazby'!$C$14:$C$20,"&gt;="&amp;A7))</f>
        <v/>
      </c>
      <c r="L7" s="28" t="str">
        <f aca="false">IF(OR(K7="",J7=""),"",ROUND(J7*(SUMIFS('Vozidlo a sazby'!$D$14:$D$20,'Vozidlo a sazby'!$A$14:$A$20,"Základní náhrada",'Vozidlo a sazby'!$B$14:$B$20,"&lt;="&amp;A7,'Vozidlo a sazby'!$C$14:$C$20,"&gt;="&amp;A7)+'Vozidlo a sazby'!$B$6*K7/100),2))</f>
        <v/>
      </c>
      <c r="M7" s="29"/>
      <c r="N7" s="15" t="str">
        <f aca="false">IF(OR(A7="",M7=""),"",IF(M7-A7&lt;=7,"průběžně","dodatečně"))</f>
        <v/>
      </c>
      <c r="O7" s="15" t="str">
        <f aca="false">IF(A7="","",IF(AND(J7&lt;&gt;"",J7&lt;0),"konec je menší než začátek",IF(OR(E7="",F7=""),"doplňte účel a typ",IF(AND(A6&lt;&gt;"",A7&lt;A6),"datum před předchozí jízdou",""))))</f>
        <v/>
      </c>
    </row>
    <row r="8" customFormat="false" ht="15" hidden="false" customHeight="false" outlineLevel="0" collapsed="false">
      <c r="A8" s="29"/>
      <c r="B8" s="30"/>
      <c r="C8" s="10"/>
      <c r="D8" s="10"/>
      <c r="E8" s="10"/>
      <c r="F8" s="10"/>
      <c r="G8" s="10"/>
      <c r="H8" s="25" t="str">
        <f aca="false">IF(AND(A8="",I8=""),"",IF(I7="",H7,I7))</f>
        <v/>
      </c>
      <c r="I8" s="13"/>
      <c r="J8" s="25" t="str">
        <f aca="false">IF(OR(I8="",H8=""),"",I8-H8)</f>
        <v/>
      </c>
      <c r="K8" s="27" t="str">
        <f aca="false">IF(OR(A8="",F8&lt;&gt;"Služební"),"",SUMIFS('Vozidlo a sazby'!$D$14:$D$20,'Vozidlo a sazby'!$A$14:$A$20,'Vozidlo a sazby'!$B$5,'Vozidlo a sazby'!$B$14:$B$20,"&lt;="&amp;A8,'Vozidlo a sazby'!$C$14:$C$20,"&gt;="&amp;A8))</f>
        <v/>
      </c>
      <c r="L8" s="28" t="str">
        <f aca="false">IF(OR(K8="",J8=""),"",ROUND(J8*(SUMIFS('Vozidlo a sazby'!$D$14:$D$20,'Vozidlo a sazby'!$A$14:$A$20,"Základní náhrada",'Vozidlo a sazby'!$B$14:$B$20,"&lt;="&amp;A8,'Vozidlo a sazby'!$C$14:$C$20,"&gt;="&amp;A8)+'Vozidlo a sazby'!$B$6*K8/100),2))</f>
        <v/>
      </c>
      <c r="M8" s="29"/>
      <c r="N8" s="15" t="str">
        <f aca="false">IF(OR(A8="",M8=""),"",IF(M8-A8&lt;=7,"průběžně","dodatečně"))</f>
        <v/>
      </c>
      <c r="O8" s="15" t="str">
        <f aca="false">IF(A8="","",IF(AND(J8&lt;&gt;"",J8&lt;0),"konec je menší než začátek",IF(OR(E8="",F8=""),"doplňte účel a typ",IF(AND(A7&lt;&gt;"",A8&lt;A7),"datum před předchozí jízdou",""))))</f>
        <v/>
      </c>
    </row>
    <row r="9" customFormat="false" ht="15" hidden="false" customHeight="false" outlineLevel="0" collapsed="false">
      <c r="A9" s="29"/>
      <c r="B9" s="30"/>
      <c r="C9" s="10"/>
      <c r="D9" s="10"/>
      <c r="E9" s="10"/>
      <c r="F9" s="10"/>
      <c r="G9" s="10"/>
      <c r="H9" s="25" t="str">
        <f aca="false">IF(AND(A9="",I9=""),"",IF(I8="",H8,I8))</f>
        <v/>
      </c>
      <c r="I9" s="13"/>
      <c r="J9" s="25" t="str">
        <f aca="false">IF(OR(I9="",H9=""),"",I9-H9)</f>
        <v/>
      </c>
      <c r="K9" s="27" t="str">
        <f aca="false">IF(OR(A9="",F9&lt;&gt;"Služební"),"",SUMIFS('Vozidlo a sazby'!$D$14:$D$20,'Vozidlo a sazby'!$A$14:$A$20,'Vozidlo a sazby'!$B$5,'Vozidlo a sazby'!$B$14:$B$20,"&lt;="&amp;A9,'Vozidlo a sazby'!$C$14:$C$20,"&gt;="&amp;A9))</f>
        <v/>
      </c>
      <c r="L9" s="28" t="str">
        <f aca="false">IF(OR(K9="",J9=""),"",ROUND(J9*(SUMIFS('Vozidlo a sazby'!$D$14:$D$20,'Vozidlo a sazby'!$A$14:$A$20,"Základní náhrada",'Vozidlo a sazby'!$B$14:$B$20,"&lt;="&amp;A9,'Vozidlo a sazby'!$C$14:$C$20,"&gt;="&amp;A9)+'Vozidlo a sazby'!$B$6*K9/100),2))</f>
        <v/>
      </c>
      <c r="M9" s="29"/>
      <c r="N9" s="15" t="str">
        <f aca="false">IF(OR(A9="",M9=""),"",IF(M9-A9&lt;=7,"průběžně","dodatečně"))</f>
        <v/>
      </c>
      <c r="O9" s="15" t="str">
        <f aca="false">IF(A9="","",IF(AND(J9&lt;&gt;"",J9&lt;0),"konec je menší než začátek",IF(OR(E9="",F9=""),"doplňte účel a typ",IF(AND(A8&lt;&gt;"",A9&lt;A8),"datum před předchozí jízdou",""))))</f>
        <v/>
      </c>
    </row>
    <row r="10" customFormat="false" ht="15" hidden="false" customHeight="false" outlineLevel="0" collapsed="false">
      <c r="A10" s="29"/>
      <c r="B10" s="30"/>
      <c r="C10" s="10"/>
      <c r="D10" s="10"/>
      <c r="E10" s="10"/>
      <c r="F10" s="10"/>
      <c r="G10" s="10"/>
      <c r="H10" s="25" t="str">
        <f aca="false">IF(AND(A10="",I10=""),"",IF(I9="",H9,I9))</f>
        <v/>
      </c>
      <c r="I10" s="13"/>
      <c r="J10" s="25" t="str">
        <f aca="false">IF(OR(I10="",H10=""),"",I10-H10)</f>
        <v/>
      </c>
      <c r="K10" s="27" t="str">
        <f aca="false">IF(OR(A10="",F10&lt;&gt;"Služební"),"",SUMIFS('Vozidlo a sazby'!$D$14:$D$20,'Vozidlo a sazby'!$A$14:$A$20,'Vozidlo a sazby'!$B$5,'Vozidlo a sazby'!$B$14:$B$20,"&lt;="&amp;A10,'Vozidlo a sazby'!$C$14:$C$20,"&gt;="&amp;A10))</f>
        <v/>
      </c>
      <c r="L10" s="28" t="str">
        <f aca="false">IF(OR(K10="",J10=""),"",ROUND(J10*(SUMIFS('Vozidlo a sazby'!$D$14:$D$20,'Vozidlo a sazby'!$A$14:$A$20,"Základní náhrada",'Vozidlo a sazby'!$B$14:$B$20,"&lt;="&amp;A10,'Vozidlo a sazby'!$C$14:$C$20,"&gt;="&amp;A10)+'Vozidlo a sazby'!$B$6*K10/100),2))</f>
        <v/>
      </c>
      <c r="M10" s="29"/>
      <c r="N10" s="15" t="str">
        <f aca="false">IF(OR(A10="",M10=""),"",IF(M10-A10&lt;=7,"průběžně","dodatečně"))</f>
        <v/>
      </c>
      <c r="O10" s="15" t="str">
        <f aca="false">IF(A10="","",IF(AND(J10&lt;&gt;"",J10&lt;0),"konec je menší než začátek",IF(OR(E10="",F10=""),"doplňte účel a typ",IF(AND(A9&lt;&gt;"",A10&lt;A9),"datum před předchozí jízdou",""))))</f>
        <v/>
      </c>
    </row>
    <row r="11" customFormat="false" ht="15" hidden="false" customHeight="false" outlineLevel="0" collapsed="false">
      <c r="A11" s="29"/>
      <c r="B11" s="30"/>
      <c r="C11" s="10"/>
      <c r="D11" s="10"/>
      <c r="E11" s="10"/>
      <c r="F11" s="10"/>
      <c r="G11" s="10"/>
      <c r="H11" s="25" t="str">
        <f aca="false">IF(AND(A11="",I11=""),"",IF(I10="",H10,I10))</f>
        <v/>
      </c>
      <c r="I11" s="13"/>
      <c r="J11" s="25" t="str">
        <f aca="false">IF(OR(I11="",H11=""),"",I11-H11)</f>
        <v/>
      </c>
      <c r="K11" s="27" t="str">
        <f aca="false">IF(OR(A11="",F11&lt;&gt;"Služební"),"",SUMIFS('Vozidlo a sazby'!$D$14:$D$20,'Vozidlo a sazby'!$A$14:$A$20,'Vozidlo a sazby'!$B$5,'Vozidlo a sazby'!$B$14:$B$20,"&lt;="&amp;A11,'Vozidlo a sazby'!$C$14:$C$20,"&gt;="&amp;A11))</f>
        <v/>
      </c>
      <c r="L11" s="28" t="str">
        <f aca="false">IF(OR(K11="",J11=""),"",ROUND(J11*(SUMIFS('Vozidlo a sazby'!$D$14:$D$20,'Vozidlo a sazby'!$A$14:$A$20,"Základní náhrada",'Vozidlo a sazby'!$B$14:$B$20,"&lt;="&amp;A11,'Vozidlo a sazby'!$C$14:$C$20,"&gt;="&amp;A11)+'Vozidlo a sazby'!$B$6*K11/100),2))</f>
        <v/>
      </c>
      <c r="M11" s="29"/>
      <c r="N11" s="15" t="str">
        <f aca="false">IF(OR(A11="",M11=""),"",IF(M11-A11&lt;=7,"průběžně","dodatečně"))</f>
        <v/>
      </c>
      <c r="O11" s="15" t="str">
        <f aca="false">IF(A11="","",IF(AND(J11&lt;&gt;"",J11&lt;0),"konec je menší než začátek",IF(OR(E11="",F11=""),"doplňte účel a typ",IF(AND(A10&lt;&gt;"",A11&lt;A10),"datum před předchozí jízdou",""))))</f>
        <v/>
      </c>
    </row>
    <row r="12" customFormat="false" ht="15" hidden="false" customHeight="false" outlineLevel="0" collapsed="false">
      <c r="A12" s="29"/>
      <c r="B12" s="30"/>
      <c r="C12" s="10"/>
      <c r="D12" s="10"/>
      <c r="E12" s="10"/>
      <c r="F12" s="10"/>
      <c r="G12" s="10"/>
      <c r="H12" s="25" t="str">
        <f aca="false">IF(AND(A12="",I12=""),"",IF(I11="",H11,I11))</f>
        <v/>
      </c>
      <c r="I12" s="13"/>
      <c r="J12" s="25" t="str">
        <f aca="false">IF(OR(I12="",H12=""),"",I12-H12)</f>
        <v/>
      </c>
      <c r="K12" s="27" t="str">
        <f aca="false">IF(OR(A12="",F12&lt;&gt;"Služební"),"",SUMIFS('Vozidlo a sazby'!$D$14:$D$20,'Vozidlo a sazby'!$A$14:$A$20,'Vozidlo a sazby'!$B$5,'Vozidlo a sazby'!$B$14:$B$20,"&lt;="&amp;A12,'Vozidlo a sazby'!$C$14:$C$20,"&gt;="&amp;A12))</f>
        <v/>
      </c>
      <c r="L12" s="28" t="str">
        <f aca="false">IF(OR(K12="",J12=""),"",ROUND(J12*(SUMIFS('Vozidlo a sazby'!$D$14:$D$20,'Vozidlo a sazby'!$A$14:$A$20,"Základní náhrada",'Vozidlo a sazby'!$B$14:$B$20,"&lt;="&amp;A12,'Vozidlo a sazby'!$C$14:$C$20,"&gt;="&amp;A12)+'Vozidlo a sazby'!$B$6*K12/100),2))</f>
        <v/>
      </c>
      <c r="M12" s="29"/>
      <c r="N12" s="15" t="str">
        <f aca="false">IF(OR(A12="",M12=""),"",IF(M12-A12&lt;=7,"průběžně","dodatečně"))</f>
        <v/>
      </c>
      <c r="O12" s="15" t="str">
        <f aca="false">IF(A12="","",IF(AND(J12&lt;&gt;"",J12&lt;0),"konec je menší než začátek",IF(OR(E12="",F12=""),"doplňte účel a typ",IF(AND(A11&lt;&gt;"",A12&lt;A11),"datum před předchozí jízdou",""))))</f>
        <v/>
      </c>
    </row>
    <row r="13" customFormat="false" ht="15" hidden="false" customHeight="false" outlineLevel="0" collapsed="false">
      <c r="A13" s="29"/>
      <c r="B13" s="30"/>
      <c r="C13" s="10"/>
      <c r="D13" s="10"/>
      <c r="E13" s="10"/>
      <c r="F13" s="10"/>
      <c r="G13" s="10"/>
      <c r="H13" s="25" t="str">
        <f aca="false">IF(AND(A13="",I13=""),"",IF(I12="",H12,I12))</f>
        <v/>
      </c>
      <c r="I13" s="13"/>
      <c r="J13" s="25" t="str">
        <f aca="false">IF(OR(I13="",H13=""),"",I13-H13)</f>
        <v/>
      </c>
      <c r="K13" s="27" t="str">
        <f aca="false">IF(OR(A13="",F13&lt;&gt;"Služební"),"",SUMIFS('Vozidlo a sazby'!$D$14:$D$20,'Vozidlo a sazby'!$A$14:$A$20,'Vozidlo a sazby'!$B$5,'Vozidlo a sazby'!$B$14:$B$20,"&lt;="&amp;A13,'Vozidlo a sazby'!$C$14:$C$20,"&gt;="&amp;A13))</f>
        <v/>
      </c>
      <c r="L13" s="28" t="str">
        <f aca="false">IF(OR(K13="",J13=""),"",ROUND(J13*(SUMIFS('Vozidlo a sazby'!$D$14:$D$20,'Vozidlo a sazby'!$A$14:$A$20,"Základní náhrada",'Vozidlo a sazby'!$B$14:$B$20,"&lt;="&amp;A13,'Vozidlo a sazby'!$C$14:$C$20,"&gt;="&amp;A13)+'Vozidlo a sazby'!$B$6*K13/100),2))</f>
        <v/>
      </c>
      <c r="M13" s="29"/>
      <c r="N13" s="15" t="str">
        <f aca="false">IF(OR(A13="",M13=""),"",IF(M13-A13&lt;=7,"průběžně","dodatečně"))</f>
        <v/>
      </c>
      <c r="O13" s="15" t="str">
        <f aca="false">IF(A13="","",IF(AND(J13&lt;&gt;"",J13&lt;0),"konec je menší než začátek",IF(OR(E13="",F13=""),"doplňte účel a typ",IF(AND(A12&lt;&gt;"",A13&lt;A12),"datum před předchozí jízdou",""))))</f>
        <v/>
      </c>
    </row>
    <row r="14" customFormat="false" ht="15" hidden="false" customHeight="false" outlineLevel="0" collapsed="false">
      <c r="A14" s="29"/>
      <c r="B14" s="30"/>
      <c r="C14" s="10"/>
      <c r="D14" s="10"/>
      <c r="E14" s="10"/>
      <c r="F14" s="10"/>
      <c r="G14" s="10"/>
      <c r="H14" s="25" t="str">
        <f aca="false">IF(AND(A14="",I14=""),"",IF(I13="",H13,I13))</f>
        <v/>
      </c>
      <c r="I14" s="13"/>
      <c r="J14" s="25" t="str">
        <f aca="false">IF(OR(I14="",H14=""),"",I14-H14)</f>
        <v/>
      </c>
      <c r="K14" s="27" t="str">
        <f aca="false">IF(OR(A14="",F14&lt;&gt;"Služební"),"",SUMIFS('Vozidlo a sazby'!$D$14:$D$20,'Vozidlo a sazby'!$A$14:$A$20,'Vozidlo a sazby'!$B$5,'Vozidlo a sazby'!$B$14:$B$20,"&lt;="&amp;A14,'Vozidlo a sazby'!$C$14:$C$20,"&gt;="&amp;A14))</f>
        <v/>
      </c>
      <c r="L14" s="28" t="str">
        <f aca="false">IF(OR(K14="",J14=""),"",ROUND(J14*(SUMIFS('Vozidlo a sazby'!$D$14:$D$20,'Vozidlo a sazby'!$A$14:$A$20,"Základní náhrada",'Vozidlo a sazby'!$B$14:$B$20,"&lt;="&amp;A14,'Vozidlo a sazby'!$C$14:$C$20,"&gt;="&amp;A14)+'Vozidlo a sazby'!$B$6*K14/100),2))</f>
        <v/>
      </c>
      <c r="M14" s="29"/>
      <c r="N14" s="15" t="str">
        <f aca="false">IF(OR(A14="",M14=""),"",IF(M14-A14&lt;=7,"průběžně","dodatečně"))</f>
        <v/>
      </c>
      <c r="O14" s="15" t="str">
        <f aca="false">IF(A14="","",IF(AND(J14&lt;&gt;"",J14&lt;0),"konec je menší než začátek",IF(OR(E14="",F14=""),"doplňte účel a typ",IF(AND(A13&lt;&gt;"",A14&lt;A13),"datum před předchozí jízdou",""))))</f>
        <v/>
      </c>
    </row>
    <row r="15" customFormat="false" ht="15" hidden="false" customHeight="false" outlineLevel="0" collapsed="false">
      <c r="A15" s="29"/>
      <c r="B15" s="30"/>
      <c r="C15" s="10"/>
      <c r="D15" s="10"/>
      <c r="E15" s="10"/>
      <c r="F15" s="10"/>
      <c r="G15" s="10"/>
      <c r="H15" s="25" t="str">
        <f aca="false">IF(AND(A15="",I15=""),"",IF(I14="",H14,I14))</f>
        <v/>
      </c>
      <c r="I15" s="13"/>
      <c r="J15" s="25" t="str">
        <f aca="false">IF(OR(I15="",H15=""),"",I15-H15)</f>
        <v/>
      </c>
      <c r="K15" s="27" t="str">
        <f aca="false">IF(OR(A15="",F15&lt;&gt;"Služební"),"",SUMIFS('Vozidlo a sazby'!$D$14:$D$20,'Vozidlo a sazby'!$A$14:$A$20,'Vozidlo a sazby'!$B$5,'Vozidlo a sazby'!$B$14:$B$20,"&lt;="&amp;A15,'Vozidlo a sazby'!$C$14:$C$20,"&gt;="&amp;A15))</f>
        <v/>
      </c>
      <c r="L15" s="28" t="str">
        <f aca="false">IF(OR(K15="",J15=""),"",ROUND(J15*(SUMIFS('Vozidlo a sazby'!$D$14:$D$20,'Vozidlo a sazby'!$A$14:$A$20,"Základní náhrada",'Vozidlo a sazby'!$B$14:$B$20,"&lt;="&amp;A15,'Vozidlo a sazby'!$C$14:$C$20,"&gt;="&amp;A15)+'Vozidlo a sazby'!$B$6*K15/100),2))</f>
        <v/>
      </c>
      <c r="M15" s="29"/>
      <c r="N15" s="15" t="str">
        <f aca="false">IF(OR(A15="",M15=""),"",IF(M15-A15&lt;=7,"průběžně","dodatečně"))</f>
        <v/>
      </c>
      <c r="O15" s="15" t="str">
        <f aca="false">IF(A15="","",IF(AND(J15&lt;&gt;"",J15&lt;0),"konec je menší než začátek",IF(OR(E15="",F15=""),"doplňte účel a typ",IF(AND(A14&lt;&gt;"",A15&lt;A14),"datum před předchozí jízdou",""))))</f>
        <v/>
      </c>
    </row>
    <row r="16" customFormat="false" ht="15" hidden="false" customHeight="false" outlineLevel="0" collapsed="false">
      <c r="A16" s="29"/>
      <c r="B16" s="30"/>
      <c r="C16" s="10"/>
      <c r="D16" s="10"/>
      <c r="E16" s="10"/>
      <c r="F16" s="10"/>
      <c r="G16" s="10"/>
      <c r="H16" s="25" t="str">
        <f aca="false">IF(AND(A16="",I16=""),"",IF(I15="",H15,I15))</f>
        <v/>
      </c>
      <c r="I16" s="13"/>
      <c r="J16" s="25" t="str">
        <f aca="false">IF(OR(I16="",H16=""),"",I16-H16)</f>
        <v/>
      </c>
      <c r="K16" s="27" t="str">
        <f aca="false">IF(OR(A16="",F16&lt;&gt;"Služební"),"",SUMIFS('Vozidlo a sazby'!$D$14:$D$20,'Vozidlo a sazby'!$A$14:$A$20,'Vozidlo a sazby'!$B$5,'Vozidlo a sazby'!$B$14:$B$20,"&lt;="&amp;A16,'Vozidlo a sazby'!$C$14:$C$20,"&gt;="&amp;A16))</f>
        <v/>
      </c>
      <c r="L16" s="28" t="str">
        <f aca="false">IF(OR(K16="",J16=""),"",ROUND(J16*(SUMIFS('Vozidlo a sazby'!$D$14:$D$20,'Vozidlo a sazby'!$A$14:$A$20,"Základní náhrada",'Vozidlo a sazby'!$B$14:$B$20,"&lt;="&amp;A16,'Vozidlo a sazby'!$C$14:$C$20,"&gt;="&amp;A16)+'Vozidlo a sazby'!$B$6*K16/100),2))</f>
        <v/>
      </c>
      <c r="M16" s="29"/>
      <c r="N16" s="15" t="str">
        <f aca="false">IF(OR(A16="",M16=""),"",IF(M16-A16&lt;=7,"průběžně","dodatečně"))</f>
        <v/>
      </c>
      <c r="O16" s="15" t="str">
        <f aca="false">IF(A16="","",IF(AND(J16&lt;&gt;"",J16&lt;0),"konec je menší než začátek",IF(OR(E16="",F16=""),"doplňte účel a typ",IF(AND(A15&lt;&gt;"",A16&lt;A15),"datum před předchozí jízdou",""))))</f>
        <v/>
      </c>
    </row>
    <row r="17" customFormat="false" ht="15" hidden="false" customHeight="false" outlineLevel="0" collapsed="false">
      <c r="A17" s="29"/>
      <c r="B17" s="30"/>
      <c r="C17" s="10"/>
      <c r="D17" s="10"/>
      <c r="E17" s="10"/>
      <c r="F17" s="10"/>
      <c r="G17" s="10"/>
      <c r="H17" s="25" t="str">
        <f aca="false">IF(AND(A17="",I17=""),"",IF(I16="",H16,I16))</f>
        <v/>
      </c>
      <c r="I17" s="13"/>
      <c r="J17" s="25" t="str">
        <f aca="false">IF(OR(I17="",H17=""),"",I17-H17)</f>
        <v/>
      </c>
      <c r="K17" s="27" t="str">
        <f aca="false">IF(OR(A17="",F17&lt;&gt;"Služební"),"",SUMIFS('Vozidlo a sazby'!$D$14:$D$20,'Vozidlo a sazby'!$A$14:$A$20,'Vozidlo a sazby'!$B$5,'Vozidlo a sazby'!$B$14:$B$20,"&lt;="&amp;A17,'Vozidlo a sazby'!$C$14:$C$20,"&gt;="&amp;A17))</f>
        <v/>
      </c>
      <c r="L17" s="28" t="str">
        <f aca="false">IF(OR(K17="",J17=""),"",ROUND(J17*(SUMIFS('Vozidlo a sazby'!$D$14:$D$20,'Vozidlo a sazby'!$A$14:$A$20,"Základní náhrada",'Vozidlo a sazby'!$B$14:$B$20,"&lt;="&amp;A17,'Vozidlo a sazby'!$C$14:$C$20,"&gt;="&amp;A17)+'Vozidlo a sazby'!$B$6*K17/100),2))</f>
        <v/>
      </c>
      <c r="M17" s="29"/>
      <c r="N17" s="15" t="str">
        <f aca="false">IF(OR(A17="",M17=""),"",IF(M17-A17&lt;=7,"průběžně","dodatečně"))</f>
        <v/>
      </c>
      <c r="O17" s="15" t="str">
        <f aca="false">IF(A17="","",IF(AND(J17&lt;&gt;"",J17&lt;0),"konec je menší než začátek",IF(OR(E17="",F17=""),"doplňte účel a typ",IF(AND(A16&lt;&gt;"",A17&lt;A16),"datum před předchozí jízdou",""))))</f>
        <v/>
      </c>
    </row>
    <row r="18" customFormat="false" ht="15" hidden="false" customHeight="false" outlineLevel="0" collapsed="false">
      <c r="A18" s="29"/>
      <c r="B18" s="30"/>
      <c r="C18" s="10"/>
      <c r="D18" s="10"/>
      <c r="E18" s="10"/>
      <c r="F18" s="10"/>
      <c r="G18" s="10"/>
      <c r="H18" s="25" t="str">
        <f aca="false">IF(AND(A18="",I18=""),"",IF(I17="",H17,I17))</f>
        <v/>
      </c>
      <c r="I18" s="13"/>
      <c r="J18" s="25" t="str">
        <f aca="false">IF(OR(I18="",H18=""),"",I18-H18)</f>
        <v/>
      </c>
      <c r="K18" s="27" t="str">
        <f aca="false">IF(OR(A18="",F18&lt;&gt;"Služební"),"",SUMIFS('Vozidlo a sazby'!$D$14:$D$20,'Vozidlo a sazby'!$A$14:$A$20,'Vozidlo a sazby'!$B$5,'Vozidlo a sazby'!$B$14:$B$20,"&lt;="&amp;A18,'Vozidlo a sazby'!$C$14:$C$20,"&gt;="&amp;A18))</f>
        <v/>
      </c>
      <c r="L18" s="28" t="str">
        <f aca="false">IF(OR(K18="",J18=""),"",ROUND(J18*(SUMIFS('Vozidlo a sazby'!$D$14:$D$20,'Vozidlo a sazby'!$A$14:$A$20,"Základní náhrada",'Vozidlo a sazby'!$B$14:$B$20,"&lt;="&amp;A18,'Vozidlo a sazby'!$C$14:$C$20,"&gt;="&amp;A18)+'Vozidlo a sazby'!$B$6*K18/100),2))</f>
        <v/>
      </c>
      <c r="M18" s="29"/>
      <c r="N18" s="15" t="str">
        <f aca="false">IF(OR(A18="",M18=""),"",IF(M18-A18&lt;=7,"průběžně","dodatečně"))</f>
        <v/>
      </c>
      <c r="O18" s="15" t="str">
        <f aca="false">IF(A18="","",IF(AND(J18&lt;&gt;"",J18&lt;0),"konec je menší než začátek",IF(OR(E18="",F18=""),"doplňte účel a typ",IF(AND(A17&lt;&gt;"",A18&lt;A17),"datum před předchozí jízdou",""))))</f>
        <v/>
      </c>
    </row>
    <row r="19" customFormat="false" ht="15" hidden="false" customHeight="false" outlineLevel="0" collapsed="false">
      <c r="A19" s="29"/>
      <c r="B19" s="30"/>
      <c r="C19" s="10"/>
      <c r="D19" s="10"/>
      <c r="E19" s="10"/>
      <c r="F19" s="10"/>
      <c r="G19" s="10"/>
      <c r="H19" s="25" t="str">
        <f aca="false">IF(AND(A19="",I19=""),"",IF(I18="",H18,I18))</f>
        <v/>
      </c>
      <c r="I19" s="13"/>
      <c r="J19" s="25" t="str">
        <f aca="false">IF(OR(I19="",H19=""),"",I19-H19)</f>
        <v/>
      </c>
      <c r="K19" s="27" t="str">
        <f aca="false">IF(OR(A19="",F19&lt;&gt;"Služební"),"",SUMIFS('Vozidlo a sazby'!$D$14:$D$20,'Vozidlo a sazby'!$A$14:$A$20,'Vozidlo a sazby'!$B$5,'Vozidlo a sazby'!$B$14:$B$20,"&lt;="&amp;A19,'Vozidlo a sazby'!$C$14:$C$20,"&gt;="&amp;A19))</f>
        <v/>
      </c>
      <c r="L19" s="28" t="str">
        <f aca="false">IF(OR(K19="",J19=""),"",ROUND(J19*(SUMIFS('Vozidlo a sazby'!$D$14:$D$20,'Vozidlo a sazby'!$A$14:$A$20,"Základní náhrada",'Vozidlo a sazby'!$B$14:$B$20,"&lt;="&amp;A19,'Vozidlo a sazby'!$C$14:$C$20,"&gt;="&amp;A19)+'Vozidlo a sazby'!$B$6*K19/100),2))</f>
        <v/>
      </c>
      <c r="M19" s="29"/>
      <c r="N19" s="15" t="str">
        <f aca="false">IF(OR(A19="",M19=""),"",IF(M19-A19&lt;=7,"průběžně","dodatečně"))</f>
        <v/>
      </c>
      <c r="O19" s="15" t="str">
        <f aca="false">IF(A19="","",IF(AND(J19&lt;&gt;"",J19&lt;0),"konec je menší než začátek",IF(OR(E19="",F19=""),"doplňte účel a typ",IF(AND(A18&lt;&gt;"",A19&lt;A18),"datum před předchozí jízdou",""))))</f>
        <v/>
      </c>
    </row>
    <row r="20" customFormat="false" ht="15" hidden="false" customHeight="false" outlineLevel="0" collapsed="false">
      <c r="A20" s="29"/>
      <c r="B20" s="30"/>
      <c r="C20" s="10"/>
      <c r="D20" s="10"/>
      <c r="E20" s="10"/>
      <c r="F20" s="10"/>
      <c r="G20" s="10"/>
      <c r="H20" s="25" t="str">
        <f aca="false">IF(AND(A20="",I20=""),"",IF(I19="",H19,I19))</f>
        <v/>
      </c>
      <c r="I20" s="13"/>
      <c r="J20" s="25" t="str">
        <f aca="false">IF(OR(I20="",H20=""),"",I20-H20)</f>
        <v/>
      </c>
      <c r="K20" s="27" t="str">
        <f aca="false">IF(OR(A20="",F20&lt;&gt;"Služební"),"",SUMIFS('Vozidlo a sazby'!$D$14:$D$20,'Vozidlo a sazby'!$A$14:$A$20,'Vozidlo a sazby'!$B$5,'Vozidlo a sazby'!$B$14:$B$20,"&lt;="&amp;A20,'Vozidlo a sazby'!$C$14:$C$20,"&gt;="&amp;A20))</f>
        <v/>
      </c>
      <c r="L20" s="28" t="str">
        <f aca="false">IF(OR(K20="",J20=""),"",ROUND(J20*(SUMIFS('Vozidlo a sazby'!$D$14:$D$20,'Vozidlo a sazby'!$A$14:$A$20,"Základní náhrada",'Vozidlo a sazby'!$B$14:$B$20,"&lt;="&amp;A20,'Vozidlo a sazby'!$C$14:$C$20,"&gt;="&amp;A20)+'Vozidlo a sazby'!$B$6*K20/100),2))</f>
        <v/>
      </c>
      <c r="M20" s="29"/>
      <c r="N20" s="15" t="str">
        <f aca="false">IF(OR(A20="",M20=""),"",IF(M20-A20&lt;=7,"průběžně","dodatečně"))</f>
        <v/>
      </c>
      <c r="O20" s="15" t="str">
        <f aca="false">IF(A20="","",IF(AND(J20&lt;&gt;"",J20&lt;0),"konec je menší než začátek",IF(OR(E20="",F20=""),"doplňte účel a typ",IF(AND(A19&lt;&gt;"",A20&lt;A19),"datum před předchozí jízdou",""))))</f>
        <v/>
      </c>
    </row>
    <row r="21" customFormat="false" ht="15" hidden="false" customHeight="false" outlineLevel="0" collapsed="false">
      <c r="A21" s="29"/>
      <c r="B21" s="30"/>
      <c r="C21" s="10"/>
      <c r="D21" s="10"/>
      <c r="E21" s="10"/>
      <c r="F21" s="10"/>
      <c r="G21" s="10"/>
      <c r="H21" s="25" t="str">
        <f aca="false">IF(AND(A21="",I21=""),"",IF(I20="",H20,I20))</f>
        <v/>
      </c>
      <c r="I21" s="13"/>
      <c r="J21" s="25" t="str">
        <f aca="false">IF(OR(I21="",H21=""),"",I21-H21)</f>
        <v/>
      </c>
      <c r="K21" s="27" t="str">
        <f aca="false">IF(OR(A21="",F21&lt;&gt;"Služební"),"",SUMIFS('Vozidlo a sazby'!$D$14:$D$20,'Vozidlo a sazby'!$A$14:$A$20,'Vozidlo a sazby'!$B$5,'Vozidlo a sazby'!$B$14:$B$20,"&lt;="&amp;A21,'Vozidlo a sazby'!$C$14:$C$20,"&gt;="&amp;A21))</f>
        <v/>
      </c>
      <c r="L21" s="28" t="str">
        <f aca="false">IF(OR(K21="",J21=""),"",ROUND(J21*(SUMIFS('Vozidlo a sazby'!$D$14:$D$20,'Vozidlo a sazby'!$A$14:$A$20,"Základní náhrada",'Vozidlo a sazby'!$B$14:$B$20,"&lt;="&amp;A21,'Vozidlo a sazby'!$C$14:$C$20,"&gt;="&amp;A21)+'Vozidlo a sazby'!$B$6*K21/100),2))</f>
        <v/>
      </c>
      <c r="M21" s="29"/>
      <c r="N21" s="15" t="str">
        <f aca="false">IF(OR(A21="",M21=""),"",IF(M21-A21&lt;=7,"průběžně","dodatečně"))</f>
        <v/>
      </c>
      <c r="O21" s="15" t="str">
        <f aca="false">IF(A21="","",IF(AND(J21&lt;&gt;"",J21&lt;0),"konec je menší než začátek",IF(OR(E21="",F21=""),"doplňte účel a typ",IF(AND(A20&lt;&gt;"",A21&lt;A20),"datum před předchozí jízdou",""))))</f>
        <v/>
      </c>
    </row>
    <row r="22" customFormat="false" ht="15" hidden="false" customHeight="false" outlineLevel="0" collapsed="false">
      <c r="A22" s="29"/>
      <c r="B22" s="30"/>
      <c r="C22" s="10"/>
      <c r="D22" s="10"/>
      <c r="E22" s="10"/>
      <c r="F22" s="10"/>
      <c r="G22" s="10"/>
      <c r="H22" s="25" t="str">
        <f aca="false">IF(AND(A22="",I22=""),"",IF(I21="",H21,I21))</f>
        <v/>
      </c>
      <c r="I22" s="13"/>
      <c r="J22" s="25" t="str">
        <f aca="false">IF(OR(I22="",H22=""),"",I22-H22)</f>
        <v/>
      </c>
      <c r="K22" s="27" t="str">
        <f aca="false">IF(OR(A22="",F22&lt;&gt;"Služební"),"",SUMIFS('Vozidlo a sazby'!$D$14:$D$20,'Vozidlo a sazby'!$A$14:$A$20,'Vozidlo a sazby'!$B$5,'Vozidlo a sazby'!$B$14:$B$20,"&lt;="&amp;A22,'Vozidlo a sazby'!$C$14:$C$20,"&gt;="&amp;A22))</f>
        <v/>
      </c>
      <c r="L22" s="28" t="str">
        <f aca="false">IF(OR(K22="",J22=""),"",ROUND(J22*(SUMIFS('Vozidlo a sazby'!$D$14:$D$20,'Vozidlo a sazby'!$A$14:$A$20,"Základní náhrada",'Vozidlo a sazby'!$B$14:$B$20,"&lt;="&amp;A22,'Vozidlo a sazby'!$C$14:$C$20,"&gt;="&amp;A22)+'Vozidlo a sazby'!$B$6*K22/100),2))</f>
        <v/>
      </c>
      <c r="M22" s="29"/>
      <c r="N22" s="15" t="str">
        <f aca="false">IF(OR(A22="",M22=""),"",IF(M22-A22&lt;=7,"průběžně","dodatečně"))</f>
        <v/>
      </c>
      <c r="O22" s="15" t="str">
        <f aca="false">IF(A22="","",IF(AND(J22&lt;&gt;"",J22&lt;0),"konec je menší než začátek",IF(OR(E22="",F22=""),"doplňte účel a typ",IF(AND(A21&lt;&gt;"",A22&lt;A21),"datum před předchozí jízdou",""))))</f>
        <v/>
      </c>
    </row>
    <row r="23" customFormat="false" ht="15" hidden="false" customHeight="false" outlineLevel="0" collapsed="false">
      <c r="A23" s="29"/>
      <c r="B23" s="30"/>
      <c r="C23" s="10"/>
      <c r="D23" s="10"/>
      <c r="E23" s="10"/>
      <c r="F23" s="10"/>
      <c r="G23" s="10"/>
      <c r="H23" s="25" t="str">
        <f aca="false">IF(AND(A23="",I23=""),"",IF(I22="",H22,I22))</f>
        <v/>
      </c>
      <c r="I23" s="13"/>
      <c r="J23" s="25" t="str">
        <f aca="false">IF(OR(I23="",H23=""),"",I23-H23)</f>
        <v/>
      </c>
      <c r="K23" s="27" t="str">
        <f aca="false">IF(OR(A23="",F23&lt;&gt;"Služební"),"",SUMIFS('Vozidlo a sazby'!$D$14:$D$20,'Vozidlo a sazby'!$A$14:$A$20,'Vozidlo a sazby'!$B$5,'Vozidlo a sazby'!$B$14:$B$20,"&lt;="&amp;A23,'Vozidlo a sazby'!$C$14:$C$20,"&gt;="&amp;A23))</f>
        <v/>
      </c>
      <c r="L23" s="28" t="str">
        <f aca="false">IF(OR(K23="",J23=""),"",ROUND(J23*(SUMIFS('Vozidlo a sazby'!$D$14:$D$20,'Vozidlo a sazby'!$A$14:$A$20,"Základní náhrada",'Vozidlo a sazby'!$B$14:$B$20,"&lt;="&amp;A23,'Vozidlo a sazby'!$C$14:$C$20,"&gt;="&amp;A23)+'Vozidlo a sazby'!$B$6*K23/100),2))</f>
        <v/>
      </c>
      <c r="M23" s="29"/>
      <c r="N23" s="15" t="str">
        <f aca="false">IF(OR(A23="",M23=""),"",IF(M23-A23&lt;=7,"průběžně","dodatečně"))</f>
        <v/>
      </c>
      <c r="O23" s="15" t="str">
        <f aca="false">IF(A23="","",IF(AND(J23&lt;&gt;"",J23&lt;0),"konec je menší než začátek",IF(OR(E23="",F23=""),"doplňte účel a typ",IF(AND(A22&lt;&gt;"",A23&lt;A22),"datum před předchozí jízdou",""))))</f>
        <v/>
      </c>
    </row>
    <row r="24" customFormat="false" ht="15" hidden="false" customHeight="false" outlineLevel="0" collapsed="false">
      <c r="A24" s="29"/>
      <c r="B24" s="30"/>
      <c r="C24" s="10"/>
      <c r="D24" s="10"/>
      <c r="E24" s="10"/>
      <c r="F24" s="10"/>
      <c r="G24" s="10"/>
      <c r="H24" s="25" t="str">
        <f aca="false">IF(AND(A24="",I24=""),"",IF(I23="",H23,I23))</f>
        <v/>
      </c>
      <c r="I24" s="13"/>
      <c r="J24" s="25" t="str">
        <f aca="false">IF(OR(I24="",H24=""),"",I24-H24)</f>
        <v/>
      </c>
      <c r="K24" s="27" t="str">
        <f aca="false">IF(OR(A24="",F24&lt;&gt;"Služební"),"",SUMIFS('Vozidlo a sazby'!$D$14:$D$20,'Vozidlo a sazby'!$A$14:$A$20,'Vozidlo a sazby'!$B$5,'Vozidlo a sazby'!$B$14:$B$20,"&lt;="&amp;A24,'Vozidlo a sazby'!$C$14:$C$20,"&gt;="&amp;A24))</f>
        <v/>
      </c>
      <c r="L24" s="28" t="str">
        <f aca="false">IF(OR(K24="",J24=""),"",ROUND(J24*(SUMIFS('Vozidlo a sazby'!$D$14:$D$20,'Vozidlo a sazby'!$A$14:$A$20,"Základní náhrada",'Vozidlo a sazby'!$B$14:$B$20,"&lt;="&amp;A24,'Vozidlo a sazby'!$C$14:$C$20,"&gt;="&amp;A24)+'Vozidlo a sazby'!$B$6*K24/100),2))</f>
        <v/>
      </c>
      <c r="M24" s="29"/>
      <c r="N24" s="15" t="str">
        <f aca="false">IF(OR(A24="",M24=""),"",IF(M24-A24&lt;=7,"průběžně","dodatečně"))</f>
        <v/>
      </c>
      <c r="O24" s="15" t="str">
        <f aca="false">IF(A24="","",IF(AND(J24&lt;&gt;"",J24&lt;0),"konec je menší než začátek",IF(OR(E24="",F24=""),"doplňte účel a typ",IF(AND(A23&lt;&gt;"",A24&lt;A23),"datum před předchozí jízdou",""))))</f>
        <v/>
      </c>
    </row>
    <row r="25" customFormat="false" ht="15" hidden="false" customHeight="false" outlineLevel="0" collapsed="false">
      <c r="A25" s="29"/>
      <c r="B25" s="30"/>
      <c r="C25" s="10"/>
      <c r="D25" s="10"/>
      <c r="E25" s="10"/>
      <c r="F25" s="10"/>
      <c r="G25" s="10"/>
      <c r="H25" s="25" t="str">
        <f aca="false">IF(AND(A25="",I25=""),"",IF(I24="",H24,I24))</f>
        <v/>
      </c>
      <c r="I25" s="13"/>
      <c r="J25" s="25" t="str">
        <f aca="false">IF(OR(I25="",H25=""),"",I25-H25)</f>
        <v/>
      </c>
      <c r="K25" s="27" t="str">
        <f aca="false">IF(OR(A25="",F25&lt;&gt;"Služební"),"",SUMIFS('Vozidlo a sazby'!$D$14:$D$20,'Vozidlo a sazby'!$A$14:$A$20,'Vozidlo a sazby'!$B$5,'Vozidlo a sazby'!$B$14:$B$20,"&lt;="&amp;A25,'Vozidlo a sazby'!$C$14:$C$20,"&gt;="&amp;A25))</f>
        <v/>
      </c>
      <c r="L25" s="28" t="str">
        <f aca="false">IF(OR(K25="",J25=""),"",ROUND(J25*(SUMIFS('Vozidlo a sazby'!$D$14:$D$20,'Vozidlo a sazby'!$A$14:$A$20,"Základní náhrada",'Vozidlo a sazby'!$B$14:$B$20,"&lt;="&amp;A25,'Vozidlo a sazby'!$C$14:$C$20,"&gt;="&amp;A25)+'Vozidlo a sazby'!$B$6*K25/100),2))</f>
        <v/>
      </c>
      <c r="M25" s="29"/>
      <c r="N25" s="15" t="str">
        <f aca="false">IF(OR(A25="",M25=""),"",IF(M25-A25&lt;=7,"průběžně","dodatečně"))</f>
        <v/>
      </c>
      <c r="O25" s="15" t="str">
        <f aca="false">IF(A25="","",IF(AND(J25&lt;&gt;"",J25&lt;0),"konec je menší než začátek",IF(OR(E25="",F25=""),"doplňte účel a typ",IF(AND(A24&lt;&gt;"",A25&lt;A24),"datum před předchozí jízdou",""))))</f>
        <v/>
      </c>
    </row>
    <row r="26" customFormat="false" ht="15" hidden="false" customHeight="false" outlineLevel="0" collapsed="false">
      <c r="A26" s="29"/>
      <c r="B26" s="30"/>
      <c r="C26" s="10"/>
      <c r="D26" s="10"/>
      <c r="E26" s="10"/>
      <c r="F26" s="10"/>
      <c r="G26" s="10"/>
      <c r="H26" s="25" t="str">
        <f aca="false">IF(AND(A26="",I26=""),"",IF(I25="",H25,I25))</f>
        <v/>
      </c>
      <c r="I26" s="13"/>
      <c r="J26" s="25" t="str">
        <f aca="false">IF(OR(I26="",H26=""),"",I26-H26)</f>
        <v/>
      </c>
      <c r="K26" s="27" t="str">
        <f aca="false">IF(OR(A26="",F26&lt;&gt;"Služební"),"",SUMIFS('Vozidlo a sazby'!$D$14:$D$20,'Vozidlo a sazby'!$A$14:$A$20,'Vozidlo a sazby'!$B$5,'Vozidlo a sazby'!$B$14:$B$20,"&lt;="&amp;A26,'Vozidlo a sazby'!$C$14:$C$20,"&gt;="&amp;A26))</f>
        <v/>
      </c>
      <c r="L26" s="28" t="str">
        <f aca="false">IF(OR(K26="",J26=""),"",ROUND(J26*(SUMIFS('Vozidlo a sazby'!$D$14:$D$20,'Vozidlo a sazby'!$A$14:$A$20,"Základní náhrada",'Vozidlo a sazby'!$B$14:$B$20,"&lt;="&amp;A26,'Vozidlo a sazby'!$C$14:$C$20,"&gt;="&amp;A26)+'Vozidlo a sazby'!$B$6*K26/100),2))</f>
        <v/>
      </c>
      <c r="M26" s="29"/>
      <c r="N26" s="15" t="str">
        <f aca="false">IF(OR(A26="",M26=""),"",IF(M26-A26&lt;=7,"průběžně","dodatečně"))</f>
        <v/>
      </c>
      <c r="O26" s="15" t="str">
        <f aca="false">IF(A26="","",IF(AND(J26&lt;&gt;"",J26&lt;0),"konec je menší než začátek",IF(OR(E26="",F26=""),"doplňte účel a typ",IF(AND(A25&lt;&gt;"",A26&lt;A25),"datum před předchozí jízdou",""))))</f>
        <v/>
      </c>
    </row>
    <row r="27" customFormat="false" ht="15" hidden="false" customHeight="false" outlineLevel="0" collapsed="false">
      <c r="A27" s="29"/>
      <c r="B27" s="30"/>
      <c r="C27" s="10"/>
      <c r="D27" s="10"/>
      <c r="E27" s="10"/>
      <c r="F27" s="10"/>
      <c r="G27" s="10"/>
      <c r="H27" s="25" t="str">
        <f aca="false">IF(AND(A27="",I27=""),"",IF(I26="",H26,I26))</f>
        <v/>
      </c>
      <c r="I27" s="13"/>
      <c r="J27" s="25" t="str">
        <f aca="false">IF(OR(I27="",H27=""),"",I27-H27)</f>
        <v/>
      </c>
      <c r="K27" s="27" t="str">
        <f aca="false">IF(OR(A27="",F27&lt;&gt;"Služební"),"",SUMIFS('Vozidlo a sazby'!$D$14:$D$20,'Vozidlo a sazby'!$A$14:$A$20,'Vozidlo a sazby'!$B$5,'Vozidlo a sazby'!$B$14:$B$20,"&lt;="&amp;A27,'Vozidlo a sazby'!$C$14:$C$20,"&gt;="&amp;A27))</f>
        <v/>
      </c>
      <c r="L27" s="28" t="str">
        <f aca="false">IF(OR(K27="",J27=""),"",ROUND(J27*(SUMIFS('Vozidlo a sazby'!$D$14:$D$20,'Vozidlo a sazby'!$A$14:$A$20,"Základní náhrada",'Vozidlo a sazby'!$B$14:$B$20,"&lt;="&amp;A27,'Vozidlo a sazby'!$C$14:$C$20,"&gt;="&amp;A27)+'Vozidlo a sazby'!$B$6*K27/100),2))</f>
        <v/>
      </c>
      <c r="M27" s="29"/>
      <c r="N27" s="15" t="str">
        <f aca="false">IF(OR(A27="",M27=""),"",IF(M27-A27&lt;=7,"průběžně","dodatečně"))</f>
        <v/>
      </c>
      <c r="O27" s="15" t="str">
        <f aca="false">IF(A27="","",IF(AND(J27&lt;&gt;"",J27&lt;0),"konec je menší než začátek",IF(OR(E27="",F27=""),"doplňte účel a typ",IF(AND(A26&lt;&gt;"",A27&lt;A26),"datum před předchozí jízdou",""))))</f>
        <v/>
      </c>
    </row>
    <row r="28" customFormat="false" ht="15" hidden="false" customHeight="false" outlineLevel="0" collapsed="false">
      <c r="A28" s="29"/>
      <c r="B28" s="30"/>
      <c r="C28" s="10"/>
      <c r="D28" s="10"/>
      <c r="E28" s="10"/>
      <c r="F28" s="10"/>
      <c r="G28" s="10"/>
      <c r="H28" s="25" t="str">
        <f aca="false">IF(AND(A28="",I28=""),"",IF(I27="",H27,I27))</f>
        <v/>
      </c>
      <c r="I28" s="13"/>
      <c r="J28" s="25" t="str">
        <f aca="false">IF(OR(I28="",H28=""),"",I28-H28)</f>
        <v/>
      </c>
      <c r="K28" s="27" t="str">
        <f aca="false">IF(OR(A28="",F28&lt;&gt;"Služební"),"",SUMIFS('Vozidlo a sazby'!$D$14:$D$20,'Vozidlo a sazby'!$A$14:$A$20,'Vozidlo a sazby'!$B$5,'Vozidlo a sazby'!$B$14:$B$20,"&lt;="&amp;A28,'Vozidlo a sazby'!$C$14:$C$20,"&gt;="&amp;A28))</f>
        <v/>
      </c>
      <c r="L28" s="28" t="str">
        <f aca="false">IF(OR(K28="",J28=""),"",ROUND(J28*(SUMIFS('Vozidlo a sazby'!$D$14:$D$20,'Vozidlo a sazby'!$A$14:$A$20,"Základní náhrada",'Vozidlo a sazby'!$B$14:$B$20,"&lt;="&amp;A28,'Vozidlo a sazby'!$C$14:$C$20,"&gt;="&amp;A28)+'Vozidlo a sazby'!$B$6*K28/100),2))</f>
        <v/>
      </c>
      <c r="M28" s="29"/>
      <c r="N28" s="15" t="str">
        <f aca="false">IF(OR(A28="",M28=""),"",IF(M28-A28&lt;=7,"průběžně","dodatečně"))</f>
        <v/>
      </c>
      <c r="O28" s="15" t="str">
        <f aca="false">IF(A28="","",IF(AND(J28&lt;&gt;"",J28&lt;0),"konec je menší než začátek",IF(OR(E28="",F28=""),"doplňte účel a typ",IF(AND(A27&lt;&gt;"",A28&lt;A27),"datum před předchozí jízdou",""))))</f>
        <v/>
      </c>
    </row>
    <row r="29" customFormat="false" ht="15" hidden="false" customHeight="false" outlineLevel="0" collapsed="false">
      <c r="A29" s="29"/>
      <c r="B29" s="30"/>
      <c r="C29" s="10"/>
      <c r="D29" s="10"/>
      <c r="E29" s="10"/>
      <c r="F29" s="10"/>
      <c r="G29" s="10"/>
      <c r="H29" s="25" t="str">
        <f aca="false">IF(AND(A29="",I29=""),"",IF(I28="",H28,I28))</f>
        <v/>
      </c>
      <c r="I29" s="13"/>
      <c r="J29" s="25" t="str">
        <f aca="false">IF(OR(I29="",H29=""),"",I29-H29)</f>
        <v/>
      </c>
      <c r="K29" s="27" t="str">
        <f aca="false">IF(OR(A29="",F29&lt;&gt;"Služební"),"",SUMIFS('Vozidlo a sazby'!$D$14:$D$20,'Vozidlo a sazby'!$A$14:$A$20,'Vozidlo a sazby'!$B$5,'Vozidlo a sazby'!$B$14:$B$20,"&lt;="&amp;A29,'Vozidlo a sazby'!$C$14:$C$20,"&gt;="&amp;A29))</f>
        <v/>
      </c>
      <c r="L29" s="28" t="str">
        <f aca="false">IF(OR(K29="",J29=""),"",ROUND(J29*(SUMIFS('Vozidlo a sazby'!$D$14:$D$20,'Vozidlo a sazby'!$A$14:$A$20,"Základní náhrada",'Vozidlo a sazby'!$B$14:$B$20,"&lt;="&amp;A29,'Vozidlo a sazby'!$C$14:$C$20,"&gt;="&amp;A29)+'Vozidlo a sazby'!$B$6*K29/100),2))</f>
        <v/>
      </c>
      <c r="M29" s="29"/>
      <c r="N29" s="15" t="str">
        <f aca="false">IF(OR(A29="",M29=""),"",IF(M29-A29&lt;=7,"průběžně","dodatečně"))</f>
        <v/>
      </c>
      <c r="O29" s="15" t="str">
        <f aca="false">IF(A29="","",IF(AND(J29&lt;&gt;"",J29&lt;0),"konec je menší než začátek",IF(OR(E29="",F29=""),"doplňte účel a typ",IF(AND(A28&lt;&gt;"",A29&lt;A28),"datum před předchozí jízdou",""))))</f>
        <v/>
      </c>
    </row>
    <row r="30" customFormat="false" ht="15" hidden="false" customHeight="false" outlineLevel="0" collapsed="false">
      <c r="A30" s="29"/>
      <c r="B30" s="30"/>
      <c r="C30" s="10"/>
      <c r="D30" s="10"/>
      <c r="E30" s="10"/>
      <c r="F30" s="10"/>
      <c r="G30" s="10"/>
      <c r="H30" s="25" t="str">
        <f aca="false">IF(AND(A30="",I30=""),"",IF(I29="",H29,I29))</f>
        <v/>
      </c>
      <c r="I30" s="13"/>
      <c r="J30" s="25" t="str">
        <f aca="false">IF(OR(I30="",H30=""),"",I30-H30)</f>
        <v/>
      </c>
      <c r="K30" s="27" t="str">
        <f aca="false">IF(OR(A30="",F30&lt;&gt;"Služební"),"",SUMIFS('Vozidlo a sazby'!$D$14:$D$20,'Vozidlo a sazby'!$A$14:$A$20,'Vozidlo a sazby'!$B$5,'Vozidlo a sazby'!$B$14:$B$20,"&lt;="&amp;A30,'Vozidlo a sazby'!$C$14:$C$20,"&gt;="&amp;A30))</f>
        <v/>
      </c>
      <c r="L30" s="28" t="str">
        <f aca="false">IF(OR(K30="",J30=""),"",ROUND(J30*(SUMIFS('Vozidlo a sazby'!$D$14:$D$20,'Vozidlo a sazby'!$A$14:$A$20,"Základní náhrada",'Vozidlo a sazby'!$B$14:$B$20,"&lt;="&amp;A30,'Vozidlo a sazby'!$C$14:$C$20,"&gt;="&amp;A30)+'Vozidlo a sazby'!$B$6*K30/100),2))</f>
        <v/>
      </c>
      <c r="M30" s="29"/>
      <c r="N30" s="15" t="str">
        <f aca="false">IF(OR(A30="",M30=""),"",IF(M30-A30&lt;=7,"průběžně","dodatečně"))</f>
        <v/>
      </c>
      <c r="O30" s="15" t="str">
        <f aca="false">IF(A30="","",IF(AND(J30&lt;&gt;"",J30&lt;0),"konec je menší než začátek",IF(OR(E30="",F30=""),"doplňte účel a typ",IF(AND(A29&lt;&gt;"",A30&lt;A29),"datum před předchozí jízdou",""))))</f>
        <v/>
      </c>
    </row>
    <row r="31" customFormat="false" ht="15" hidden="false" customHeight="false" outlineLevel="0" collapsed="false">
      <c r="A31" s="29"/>
      <c r="B31" s="30"/>
      <c r="C31" s="10"/>
      <c r="D31" s="10"/>
      <c r="E31" s="10"/>
      <c r="F31" s="10"/>
      <c r="G31" s="10"/>
      <c r="H31" s="25" t="str">
        <f aca="false">IF(AND(A31="",I31=""),"",IF(I30="",H30,I30))</f>
        <v/>
      </c>
      <c r="I31" s="13"/>
      <c r="J31" s="25" t="str">
        <f aca="false">IF(OR(I31="",H31=""),"",I31-H31)</f>
        <v/>
      </c>
      <c r="K31" s="27" t="str">
        <f aca="false">IF(OR(A31="",F31&lt;&gt;"Služební"),"",SUMIFS('Vozidlo a sazby'!$D$14:$D$20,'Vozidlo a sazby'!$A$14:$A$20,'Vozidlo a sazby'!$B$5,'Vozidlo a sazby'!$B$14:$B$20,"&lt;="&amp;A31,'Vozidlo a sazby'!$C$14:$C$20,"&gt;="&amp;A31))</f>
        <v/>
      </c>
      <c r="L31" s="28" t="str">
        <f aca="false">IF(OR(K31="",J31=""),"",ROUND(J31*(SUMIFS('Vozidlo a sazby'!$D$14:$D$20,'Vozidlo a sazby'!$A$14:$A$20,"Základní náhrada",'Vozidlo a sazby'!$B$14:$B$20,"&lt;="&amp;A31,'Vozidlo a sazby'!$C$14:$C$20,"&gt;="&amp;A31)+'Vozidlo a sazby'!$B$6*K31/100),2))</f>
        <v/>
      </c>
      <c r="M31" s="29"/>
      <c r="N31" s="15" t="str">
        <f aca="false">IF(OR(A31="",M31=""),"",IF(M31-A31&lt;=7,"průběžně","dodatečně"))</f>
        <v/>
      </c>
      <c r="O31" s="15" t="str">
        <f aca="false">IF(A31="","",IF(AND(J31&lt;&gt;"",J31&lt;0),"konec je menší než začátek",IF(OR(E31="",F31=""),"doplňte účel a typ",IF(AND(A30&lt;&gt;"",A31&lt;A30),"datum před předchozí jízdou",""))))</f>
        <v/>
      </c>
    </row>
    <row r="32" customFormat="false" ht="15" hidden="false" customHeight="false" outlineLevel="0" collapsed="false">
      <c r="A32" s="29"/>
      <c r="B32" s="30"/>
      <c r="C32" s="10"/>
      <c r="D32" s="10"/>
      <c r="E32" s="10"/>
      <c r="F32" s="10"/>
      <c r="G32" s="10"/>
      <c r="H32" s="25" t="str">
        <f aca="false">IF(AND(A32="",I32=""),"",IF(I31="",H31,I31))</f>
        <v/>
      </c>
      <c r="I32" s="13"/>
      <c r="J32" s="25" t="str">
        <f aca="false">IF(OR(I32="",H32=""),"",I32-H32)</f>
        <v/>
      </c>
      <c r="K32" s="27" t="str">
        <f aca="false">IF(OR(A32="",F32&lt;&gt;"Služební"),"",SUMIFS('Vozidlo a sazby'!$D$14:$D$20,'Vozidlo a sazby'!$A$14:$A$20,'Vozidlo a sazby'!$B$5,'Vozidlo a sazby'!$B$14:$B$20,"&lt;="&amp;A32,'Vozidlo a sazby'!$C$14:$C$20,"&gt;="&amp;A32))</f>
        <v/>
      </c>
      <c r="L32" s="28" t="str">
        <f aca="false">IF(OR(K32="",J32=""),"",ROUND(J32*(SUMIFS('Vozidlo a sazby'!$D$14:$D$20,'Vozidlo a sazby'!$A$14:$A$20,"Základní náhrada",'Vozidlo a sazby'!$B$14:$B$20,"&lt;="&amp;A32,'Vozidlo a sazby'!$C$14:$C$20,"&gt;="&amp;A32)+'Vozidlo a sazby'!$B$6*K32/100),2))</f>
        <v/>
      </c>
      <c r="M32" s="29"/>
      <c r="N32" s="15" t="str">
        <f aca="false">IF(OR(A32="",M32=""),"",IF(M32-A32&lt;=7,"průběžně","dodatečně"))</f>
        <v/>
      </c>
      <c r="O32" s="15" t="str">
        <f aca="false">IF(A32="","",IF(AND(J32&lt;&gt;"",J32&lt;0),"konec je menší než začátek",IF(OR(E32="",F32=""),"doplňte účel a typ",IF(AND(A31&lt;&gt;"",A32&lt;A31),"datum před předchozí jízdou",""))))</f>
        <v/>
      </c>
    </row>
    <row r="33" customFormat="false" ht="15" hidden="false" customHeight="false" outlineLevel="0" collapsed="false">
      <c r="A33" s="29"/>
      <c r="B33" s="30"/>
      <c r="C33" s="10"/>
      <c r="D33" s="10"/>
      <c r="E33" s="10"/>
      <c r="F33" s="10"/>
      <c r="G33" s="10"/>
      <c r="H33" s="25" t="str">
        <f aca="false">IF(AND(A33="",I33=""),"",IF(I32="",H32,I32))</f>
        <v/>
      </c>
      <c r="I33" s="13"/>
      <c r="J33" s="25" t="str">
        <f aca="false">IF(OR(I33="",H33=""),"",I33-H33)</f>
        <v/>
      </c>
      <c r="K33" s="27" t="str">
        <f aca="false">IF(OR(A33="",F33&lt;&gt;"Služební"),"",SUMIFS('Vozidlo a sazby'!$D$14:$D$20,'Vozidlo a sazby'!$A$14:$A$20,'Vozidlo a sazby'!$B$5,'Vozidlo a sazby'!$B$14:$B$20,"&lt;="&amp;A33,'Vozidlo a sazby'!$C$14:$C$20,"&gt;="&amp;A33))</f>
        <v/>
      </c>
      <c r="L33" s="28" t="str">
        <f aca="false">IF(OR(K33="",J33=""),"",ROUND(J33*(SUMIFS('Vozidlo a sazby'!$D$14:$D$20,'Vozidlo a sazby'!$A$14:$A$20,"Základní náhrada",'Vozidlo a sazby'!$B$14:$B$20,"&lt;="&amp;A33,'Vozidlo a sazby'!$C$14:$C$20,"&gt;="&amp;A33)+'Vozidlo a sazby'!$B$6*K33/100),2))</f>
        <v/>
      </c>
      <c r="M33" s="29"/>
      <c r="N33" s="15" t="str">
        <f aca="false">IF(OR(A33="",M33=""),"",IF(M33-A33&lt;=7,"průběžně","dodatečně"))</f>
        <v/>
      </c>
      <c r="O33" s="15" t="str">
        <f aca="false">IF(A33="","",IF(AND(J33&lt;&gt;"",J33&lt;0),"konec je menší než začátek",IF(OR(E33="",F33=""),"doplňte účel a typ",IF(AND(A32&lt;&gt;"",A33&lt;A32),"datum před předchozí jízdou",""))))</f>
        <v/>
      </c>
    </row>
    <row r="34" customFormat="false" ht="15" hidden="false" customHeight="false" outlineLevel="0" collapsed="false">
      <c r="A34" s="29"/>
      <c r="B34" s="30"/>
      <c r="C34" s="10"/>
      <c r="D34" s="10"/>
      <c r="E34" s="10"/>
      <c r="F34" s="10"/>
      <c r="G34" s="10"/>
      <c r="H34" s="25" t="str">
        <f aca="false">IF(AND(A34="",I34=""),"",IF(I33="",H33,I33))</f>
        <v/>
      </c>
      <c r="I34" s="13"/>
      <c r="J34" s="25" t="str">
        <f aca="false">IF(OR(I34="",H34=""),"",I34-H34)</f>
        <v/>
      </c>
      <c r="K34" s="27" t="str">
        <f aca="false">IF(OR(A34="",F34&lt;&gt;"Služební"),"",SUMIFS('Vozidlo a sazby'!$D$14:$D$20,'Vozidlo a sazby'!$A$14:$A$20,'Vozidlo a sazby'!$B$5,'Vozidlo a sazby'!$B$14:$B$20,"&lt;="&amp;A34,'Vozidlo a sazby'!$C$14:$C$20,"&gt;="&amp;A34))</f>
        <v/>
      </c>
      <c r="L34" s="28" t="str">
        <f aca="false">IF(OR(K34="",J34=""),"",ROUND(J34*(SUMIFS('Vozidlo a sazby'!$D$14:$D$20,'Vozidlo a sazby'!$A$14:$A$20,"Základní náhrada",'Vozidlo a sazby'!$B$14:$B$20,"&lt;="&amp;A34,'Vozidlo a sazby'!$C$14:$C$20,"&gt;="&amp;A34)+'Vozidlo a sazby'!$B$6*K34/100),2))</f>
        <v/>
      </c>
      <c r="M34" s="29"/>
      <c r="N34" s="15" t="str">
        <f aca="false">IF(OR(A34="",M34=""),"",IF(M34-A34&lt;=7,"průběžně","dodatečně"))</f>
        <v/>
      </c>
      <c r="O34" s="15" t="str">
        <f aca="false">IF(A34="","",IF(AND(J34&lt;&gt;"",J34&lt;0),"konec je menší než začátek",IF(OR(E34="",F34=""),"doplňte účel a typ",IF(AND(A33&lt;&gt;"",A34&lt;A33),"datum před předchozí jízdou",""))))</f>
        <v/>
      </c>
    </row>
    <row r="35" customFormat="false" ht="15" hidden="false" customHeight="false" outlineLevel="0" collapsed="false">
      <c r="A35" s="29"/>
      <c r="B35" s="30"/>
      <c r="C35" s="10"/>
      <c r="D35" s="10"/>
      <c r="E35" s="10"/>
      <c r="F35" s="10"/>
      <c r="G35" s="10"/>
      <c r="H35" s="25" t="str">
        <f aca="false">IF(AND(A35="",I35=""),"",IF(I34="",H34,I34))</f>
        <v/>
      </c>
      <c r="I35" s="13"/>
      <c r="J35" s="25" t="str">
        <f aca="false">IF(OR(I35="",H35=""),"",I35-H35)</f>
        <v/>
      </c>
      <c r="K35" s="27" t="str">
        <f aca="false">IF(OR(A35="",F35&lt;&gt;"Služební"),"",SUMIFS('Vozidlo a sazby'!$D$14:$D$20,'Vozidlo a sazby'!$A$14:$A$20,'Vozidlo a sazby'!$B$5,'Vozidlo a sazby'!$B$14:$B$20,"&lt;="&amp;A35,'Vozidlo a sazby'!$C$14:$C$20,"&gt;="&amp;A35))</f>
        <v/>
      </c>
      <c r="L35" s="28" t="str">
        <f aca="false">IF(OR(K35="",J35=""),"",ROUND(J35*(SUMIFS('Vozidlo a sazby'!$D$14:$D$20,'Vozidlo a sazby'!$A$14:$A$20,"Základní náhrada",'Vozidlo a sazby'!$B$14:$B$20,"&lt;="&amp;A35,'Vozidlo a sazby'!$C$14:$C$20,"&gt;="&amp;A35)+'Vozidlo a sazby'!$B$6*K35/100),2))</f>
        <v/>
      </c>
      <c r="M35" s="29"/>
      <c r="N35" s="15" t="str">
        <f aca="false">IF(OR(A35="",M35=""),"",IF(M35-A35&lt;=7,"průběžně","dodatečně"))</f>
        <v/>
      </c>
      <c r="O35" s="15" t="str">
        <f aca="false">IF(A35="","",IF(AND(J35&lt;&gt;"",J35&lt;0),"konec je menší než začátek",IF(OR(E35="",F35=""),"doplňte účel a typ",IF(AND(A34&lt;&gt;"",A35&lt;A34),"datum před předchozí jízdou",""))))</f>
        <v/>
      </c>
    </row>
    <row r="36" customFormat="false" ht="15" hidden="false" customHeight="false" outlineLevel="0" collapsed="false">
      <c r="A36" s="29"/>
      <c r="B36" s="30"/>
      <c r="C36" s="10"/>
      <c r="D36" s="10"/>
      <c r="E36" s="10"/>
      <c r="F36" s="10"/>
      <c r="G36" s="10"/>
      <c r="H36" s="25" t="str">
        <f aca="false">IF(AND(A36="",I36=""),"",IF(I35="",H35,I35))</f>
        <v/>
      </c>
      <c r="I36" s="13"/>
      <c r="J36" s="25" t="str">
        <f aca="false">IF(OR(I36="",H36=""),"",I36-H36)</f>
        <v/>
      </c>
      <c r="K36" s="27" t="str">
        <f aca="false">IF(OR(A36="",F36&lt;&gt;"Služební"),"",SUMIFS('Vozidlo a sazby'!$D$14:$D$20,'Vozidlo a sazby'!$A$14:$A$20,'Vozidlo a sazby'!$B$5,'Vozidlo a sazby'!$B$14:$B$20,"&lt;="&amp;A36,'Vozidlo a sazby'!$C$14:$C$20,"&gt;="&amp;A36))</f>
        <v/>
      </c>
      <c r="L36" s="28" t="str">
        <f aca="false">IF(OR(K36="",J36=""),"",ROUND(J36*(SUMIFS('Vozidlo a sazby'!$D$14:$D$20,'Vozidlo a sazby'!$A$14:$A$20,"Základní náhrada",'Vozidlo a sazby'!$B$14:$B$20,"&lt;="&amp;A36,'Vozidlo a sazby'!$C$14:$C$20,"&gt;="&amp;A36)+'Vozidlo a sazby'!$B$6*K36/100),2))</f>
        <v/>
      </c>
      <c r="M36" s="29"/>
      <c r="N36" s="15" t="str">
        <f aca="false">IF(OR(A36="",M36=""),"",IF(M36-A36&lt;=7,"průběžně","dodatečně"))</f>
        <v/>
      </c>
      <c r="O36" s="15" t="str">
        <f aca="false">IF(A36="","",IF(AND(J36&lt;&gt;"",J36&lt;0),"konec je menší než začátek",IF(OR(E36="",F36=""),"doplňte účel a typ",IF(AND(A35&lt;&gt;"",A36&lt;A35),"datum před předchozí jízdou",""))))</f>
        <v/>
      </c>
    </row>
    <row r="37" customFormat="false" ht="15" hidden="false" customHeight="false" outlineLevel="0" collapsed="false">
      <c r="A37" s="29"/>
      <c r="B37" s="30"/>
      <c r="C37" s="10"/>
      <c r="D37" s="10"/>
      <c r="E37" s="10"/>
      <c r="F37" s="10"/>
      <c r="G37" s="10"/>
      <c r="H37" s="25" t="str">
        <f aca="false">IF(AND(A37="",I37=""),"",IF(I36="",H36,I36))</f>
        <v/>
      </c>
      <c r="I37" s="13"/>
      <c r="J37" s="25" t="str">
        <f aca="false">IF(OR(I37="",H37=""),"",I37-H37)</f>
        <v/>
      </c>
      <c r="K37" s="27" t="str">
        <f aca="false">IF(OR(A37="",F37&lt;&gt;"Služební"),"",SUMIFS('Vozidlo a sazby'!$D$14:$D$20,'Vozidlo a sazby'!$A$14:$A$20,'Vozidlo a sazby'!$B$5,'Vozidlo a sazby'!$B$14:$B$20,"&lt;="&amp;A37,'Vozidlo a sazby'!$C$14:$C$20,"&gt;="&amp;A37))</f>
        <v/>
      </c>
      <c r="L37" s="28" t="str">
        <f aca="false">IF(OR(K37="",J37=""),"",ROUND(J37*(SUMIFS('Vozidlo a sazby'!$D$14:$D$20,'Vozidlo a sazby'!$A$14:$A$20,"Základní náhrada",'Vozidlo a sazby'!$B$14:$B$20,"&lt;="&amp;A37,'Vozidlo a sazby'!$C$14:$C$20,"&gt;="&amp;A37)+'Vozidlo a sazby'!$B$6*K37/100),2))</f>
        <v/>
      </c>
      <c r="M37" s="29"/>
      <c r="N37" s="15" t="str">
        <f aca="false">IF(OR(A37="",M37=""),"",IF(M37-A37&lt;=7,"průběžně","dodatečně"))</f>
        <v/>
      </c>
      <c r="O37" s="15" t="str">
        <f aca="false">IF(A37="","",IF(AND(J37&lt;&gt;"",J37&lt;0),"konec je menší než začátek",IF(OR(E37="",F37=""),"doplňte účel a typ",IF(AND(A36&lt;&gt;"",A37&lt;A36),"datum před předchozí jízdou",""))))</f>
        <v/>
      </c>
    </row>
    <row r="38" customFormat="false" ht="15" hidden="false" customHeight="false" outlineLevel="0" collapsed="false">
      <c r="A38" s="29"/>
      <c r="B38" s="30"/>
      <c r="C38" s="10"/>
      <c r="D38" s="10"/>
      <c r="E38" s="10"/>
      <c r="F38" s="10"/>
      <c r="G38" s="10"/>
      <c r="H38" s="25" t="str">
        <f aca="false">IF(AND(A38="",I38=""),"",IF(I37="",H37,I37))</f>
        <v/>
      </c>
      <c r="I38" s="13"/>
      <c r="J38" s="25" t="str">
        <f aca="false">IF(OR(I38="",H38=""),"",I38-H38)</f>
        <v/>
      </c>
      <c r="K38" s="27" t="str">
        <f aca="false">IF(OR(A38="",F38&lt;&gt;"Služební"),"",SUMIFS('Vozidlo a sazby'!$D$14:$D$20,'Vozidlo a sazby'!$A$14:$A$20,'Vozidlo a sazby'!$B$5,'Vozidlo a sazby'!$B$14:$B$20,"&lt;="&amp;A38,'Vozidlo a sazby'!$C$14:$C$20,"&gt;="&amp;A38))</f>
        <v/>
      </c>
      <c r="L38" s="28" t="str">
        <f aca="false">IF(OR(K38="",J38=""),"",ROUND(J38*(SUMIFS('Vozidlo a sazby'!$D$14:$D$20,'Vozidlo a sazby'!$A$14:$A$20,"Základní náhrada",'Vozidlo a sazby'!$B$14:$B$20,"&lt;="&amp;A38,'Vozidlo a sazby'!$C$14:$C$20,"&gt;="&amp;A38)+'Vozidlo a sazby'!$B$6*K38/100),2))</f>
        <v/>
      </c>
      <c r="M38" s="29"/>
      <c r="N38" s="15" t="str">
        <f aca="false">IF(OR(A38="",M38=""),"",IF(M38-A38&lt;=7,"průběžně","dodatečně"))</f>
        <v/>
      </c>
      <c r="O38" s="15" t="str">
        <f aca="false">IF(A38="","",IF(AND(J38&lt;&gt;"",J38&lt;0),"konec je menší než začátek",IF(OR(E38="",F38=""),"doplňte účel a typ",IF(AND(A37&lt;&gt;"",A38&lt;A37),"datum před předchozí jízdou",""))))</f>
        <v/>
      </c>
    </row>
    <row r="39" customFormat="false" ht="15" hidden="false" customHeight="false" outlineLevel="0" collapsed="false">
      <c r="A39" s="29"/>
      <c r="B39" s="30"/>
      <c r="C39" s="10"/>
      <c r="D39" s="10"/>
      <c r="E39" s="10"/>
      <c r="F39" s="10"/>
      <c r="G39" s="10"/>
      <c r="H39" s="25" t="str">
        <f aca="false">IF(AND(A39="",I39=""),"",IF(I38="",H38,I38))</f>
        <v/>
      </c>
      <c r="I39" s="13"/>
      <c r="J39" s="25" t="str">
        <f aca="false">IF(OR(I39="",H39=""),"",I39-H39)</f>
        <v/>
      </c>
      <c r="K39" s="27" t="str">
        <f aca="false">IF(OR(A39="",F39&lt;&gt;"Služební"),"",SUMIFS('Vozidlo a sazby'!$D$14:$D$20,'Vozidlo a sazby'!$A$14:$A$20,'Vozidlo a sazby'!$B$5,'Vozidlo a sazby'!$B$14:$B$20,"&lt;="&amp;A39,'Vozidlo a sazby'!$C$14:$C$20,"&gt;="&amp;A39))</f>
        <v/>
      </c>
      <c r="L39" s="28" t="str">
        <f aca="false">IF(OR(K39="",J39=""),"",ROUND(J39*(SUMIFS('Vozidlo a sazby'!$D$14:$D$20,'Vozidlo a sazby'!$A$14:$A$20,"Základní náhrada",'Vozidlo a sazby'!$B$14:$B$20,"&lt;="&amp;A39,'Vozidlo a sazby'!$C$14:$C$20,"&gt;="&amp;A39)+'Vozidlo a sazby'!$B$6*K39/100),2))</f>
        <v/>
      </c>
      <c r="M39" s="29"/>
      <c r="N39" s="15" t="str">
        <f aca="false">IF(OR(A39="",M39=""),"",IF(M39-A39&lt;=7,"průběžně","dodatečně"))</f>
        <v/>
      </c>
      <c r="O39" s="15" t="str">
        <f aca="false">IF(A39="","",IF(AND(J39&lt;&gt;"",J39&lt;0),"konec je menší než začátek",IF(OR(E39="",F39=""),"doplňte účel a typ",IF(AND(A38&lt;&gt;"",A39&lt;A38),"datum před předchozí jízdou",""))))</f>
        <v/>
      </c>
    </row>
    <row r="40" customFormat="false" ht="15" hidden="false" customHeight="false" outlineLevel="0" collapsed="false">
      <c r="A40" s="29"/>
      <c r="B40" s="30"/>
      <c r="C40" s="10"/>
      <c r="D40" s="10"/>
      <c r="E40" s="10"/>
      <c r="F40" s="10"/>
      <c r="G40" s="10"/>
      <c r="H40" s="25" t="str">
        <f aca="false">IF(AND(A40="",I40=""),"",IF(I39="",H39,I39))</f>
        <v/>
      </c>
      <c r="I40" s="13"/>
      <c r="J40" s="25" t="str">
        <f aca="false">IF(OR(I40="",H40=""),"",I40-H40)</f>
        <v/>
      </c>
      <c r="K40" s="27" t="str">
        <f aca="false">IF(OR(A40="",F40&lt;&gt;"Služební"),"",SUMIFS('Vozidlo a sazby'!$D$14:$D$20,'Vozidlo a sazby'!$A$14:$A$20,'Vozidlo a sazby'!$B$5,'Vozidlo a sazby'!$B$14:$B$20,"&lt;="&amp;A40,'Vozidlo a sazby'!$C$14:$C$20,"&gt;="&amp;A40))</f>
        <v/>
      </c>
      <c r="L40" s="28" t="str">
        <f aca="false">IF(OR(K40="",J40=""),"",ROUND(J40*(SUMIFS('Vozidlo a sazby'!$D$14:$D$20,'Vozidlo a sazby'!$A$14:$A$20,"Základní náhrada",'Vozidlo a sazby'!$B$14:$B$20,"&lt;="&amp;A40,'Vozidlo a sazby'!$C$14:$C$20,"&gt;="&amp;A40)+'Vozidlo a sazby'!$B$6*K40/100),2))</f>
        <v/>
      </c>
      <c r="M40" s="29"/>
      <c r="N40" s="15" t="str">
        <f aca="false">IF(OR(A40="",M40=""),"",IF(M40-A40&lt;=7,"průběžně","dodatečně"))</f>
        <v/>
      </c>
      <c r="O40" s="15" t="str">
        <f aca="false">IF(A40="","",IF(AND(J40&lt;&gt;"",J40&lt;0),"konec je menší než začátek",IF(OR(E40="",F40=""),"doplňte účel a typ",IF(AND(A39&lt;&gt;"",A40&lt;A39),"datum před předchozí jízdou",""))))</f>
        <v/>
      </c>
    </row>
    <row r="41" customFormat="false" ht="15" hidden="false" customHeight="false" outlineLevel="0" collapsed="false">
      <c r="A41" s="29"/>
      <c r="B41" s="30"/>
      <c r="C41" s="10"/>
      <c r="D41" s="10"/>
      <c r="E41" s="10"/>
      <c r="F41" s="10"/>
      <c r="G41" s="10"/>
      <c r="H41" s="25" t="str">
        <f aca="false">IF(AND(A41="",I41=""),"",IF(I40="",H40,I40))</f>
        <v/>
      </c>
      <c r="I41" s="13"/>
      <c r="J41" s="25" t="str">
        <f aca="false">IF(OR(I41="",H41=""),"",I41-H41)</f>
        <v/>
      </c>
      <c r="K41" s="27" t="str">
        <f aca="false">IF(OR(A41="",F41&lt;&gt;"Služební"),"",SUMIFS('Vozidlo a sazby'!$D$14:$D$20,'Vozidlo a sazby'!$A$14:$A$20,'Vozidlo a sazby'!$B$5,'Vozidlo a sazby'!$B$14:$B$20,"&lt;="&amp;A41,'Vozidlo a sazby'!$C$14:$C$20,"&gt;="&amp;A41))</f>
        <v/>
      </c>
      <c r="L41" s="28" t="str">
        <f aca="false">IF(OR(K41="",J41=""),"",ROUND(J41*(SUMIFS('Vozidlo a sazby'!$D$14:$D$20,'Vozidlo a sazby'!$A$14:$A$20,"Základní náhrada",'Vozidlo a sazby'!$B$14:$B$20,"&lt;="&amp;A41,'Vozidlo a sazby'!$C$14:$C$20,"&gt;="&amp;A41)+'Vozidlo a sazby'!$B$6*K41/100),2))</f>
        <v/>
      </c>
      <c r="M41" s="29"/>
      <c r="N41" s="15" t="str">
        <f aca="false">IF(OR(A41="",M41=""),"",IF(M41-A41&lt;=7,"průběžně","dodatečně"))</f>
        <v/>
      </c>
      <c r="O41" s="15" t="str">
        <f aca="false">IF(A41="","",IF(AND(J41&lt;&gt;"",J41&lt;0),"konec je menší než začátek",IF(OR(E41="",F41=""),"doplňte účel a typ",IF(AND(A40&lt;&gt;"",A41&lt;A40),"datum před předchozí jízdou",""))))</f>
        <v/>
      </c>
    </row>
    <row r="42" customFormat="false" ht="15" hidden="false" customHeight="false" outlineLevel="0" collapsed="false">
      <c r="A42" s="29"/>
      <c r="B42" s="30"/>
      <c r="C42" s="10"/>
      <c r="D42" s="10"/>
      <c r="E42" s="10"/>
      <c r="F42" s="10"/>
      <c r="G42" s="10"/>
      <c r="H42" s="25" t="str">
        <f aca="false">IF(AND(A42="",I42=""),"",IF(I41="",H41,I41))</f>
        <v/>
      </c>
      <c r="I42" s="13"/>
      <c r="J42" s="25" t="str">
        <f aca="false">IF(OR(I42="",H42=""),"",I42-H42)</f>
        <v/>
      </c>
      <c r="K42" s="27" t="str">
        <f aca="false">IF(OR(A42="",F42&lt;&gt;"Služební"),"",SUMIFS('Vozidlo a sazby'!$D$14:$D$20,'Vozidlo a sazby'!$A$14:$A$20,'Vozidlo a sazby'!$B$5,'Vozidlo a sazby'!$B$14:$B$20,"&lt;="&amp;A42,'Vozidlo a sazby'!$C$14:$C$20,"&gt;="&amp;A42))</f>
        <v/>
      </c>
      <c r="L42" s="28" t="str">
        <f aca="false">IF(OR(K42="",J42=""),"",ROUND(J42*(SUMIFS('Vozidlo a sazby'!$D$14:$D$20,'Vozidlo a sazby'!$A$14:$A$20,"Základní náhrada",'Vozidlo a sazby'!$B$14:$B$20,"&lt;="&amp;A42,'Vozidlo a sazby'!$C$14:$C$20,"&gt;="&amp;A42)+'Vozidlo a sazby'!$B$6*K42/100),2))</f>
        <v/>
      </c>
      <c r="M42" s="29"/>
      <c r="N42" s="15" t="str">
        <f aca="false">IF(OR(A42="",M42=""),"",IF(M42-A42&lt;=7,"průběžně","dodatečně"))</f>
        <v/>
      </c>
      <c r="O42" s="15" t="str">
        <f aca="false">IF(A42="","",IF(AND(J42&lt;&gt;"",J42&lt;0),"konec je menší než začátek",IF(OR(E42="",F42=""),"doplňte účel a typ",IF(AND(A41&lt;&gt;"",A42&lt;A41),"datum před předchozí jízdou",""))))</f>
        <v/>
      </c>
    </row>
    <row r="43" customFormat="false" ht="15" hidden="false" customHeight="false" outlineLevel="0" collapsed="false">
      <c r="A43" s="29"/>
      <c r="B43" s="30"/>
      <c r="C43" s="10"/>
      <c r="D43" s="10"/>
      <c r="E43" s="10"/>
      <c r="F43" s="10"/>
      <c r="G43" s="10"/>
      <c r="H43" s="25" t="str">
        <f aca="false">IF(AND(A43="",I43=""),"",IF(I42="",H42,I42))</f>
        <v/>
      </c>
      <c r="I43" s="13"/>
      <c r="J43" s="25" t="str">
        <f aca="false">IF(OR(I43="",H43=""),"",I43-H43)</f>
        <v/>
      </c>
      <c r="K43" s="27" t="str">
        <f aca="false">IF(OR(A43="",F43&lt;&gt;"Služební"),"",SUMIFS('Vozidlo a sazby'!$D$14:$D$20,'Vozidlo a sazby'!$A$14:$A$20,'Vozidlo a sazby'!$B$5,'Vozidlo a sazby'!$B$14:$B$20,"&lt;="&amp;A43,'Vozidlo a sazby'!$C$14:$C$20,"&gt;="&amp;A43))</f>
        <v/>
      </c>
      <c r="L43" s="28" t="str">
        <f aca="false">IF(OR(K43="",J43=""),"",ROUND(J43*(SUMIFS('Vozidlo a sazby'!$D$14:$D$20,'Vozidlo a sazby'!$A$14:$A$20,"Základní náhrada",'Vozidlo a sazby'!$B$14:$B$20,"&lt;="&amp;A43,'Vozidlo a sazby'!$C$14:$C$20,"&gt;="&amp;A43)+'Vozidlo a sazby'!$B$6*K43/100),2))</f>
        <v/>
      </c>
      <c r="M43" s="29"/>
      <c r="N43" s="15" t="str">
        <f aca="false">IF(OR(A43="",M43=""),"",IF(M43-A43&lt;=7,"průběžně","dodatečně"))</f>
        <v/>
      </c>
      <c r="O43" s="15" t="str">
        <f aca="false">IF(A43="","",IF(AND(J43&lt;&gt;"",J43&lt;0),"konec je menší než začátek",IF(OR(E43="",F43=""),"doplňte účel a typ",IF(AND(A42&lt;&gt;"",A43&lt;A42),"datum před předchozí jízdou",""))))</f>
        <v/>
      </c>
    </row>
    <row r="44" customFormat="false" ht="15" hidden="false" customHeight="false" outlineLevel="0" collapsed="false">
      <c r="A44" s="29"/>
      <c r="B44" s="30"/>
      <c r="C44" s="10"/>
      <c r="D44" s="10"/>
      <c r="E44" s="10"/>
      <c r="F44" s="10"/>
      <c r="G44" s="10"/>
      <c r="H44" s="25" t="str">
        <f aca="false">IF(AND(A44="",I44=""),"",IF(I43="",H43,I43))</f>
        <v/>
      </c>
      <c r="I44" s="13"/>
      <c r="J44" s="25" t="str">
        <f aca="false">IF(OR(I44="",H44=""),"",I44-H44)</f>
        <v/>
      </c>
      <c r="K44" s="27" t="str">
        <f aca="false">IF(OR(A44="",F44&lt;&gt;"Služební"),"",SUMIFS('Vozidlo a sazby'!$D$14:$D$20,'Vozidlo a sazby'!$A$14:$A$20,'Vozidlo a sazby'!$B$5,'Vozidlo a sazby'!$B$14:$B$20,"&lt;="&amp;A44,'Vozidlo a sazby'!$C$14:$C$20,"&gt;="&amp;A44))</f>
        <v/>
      </c>
      <c r="L44" s="28" t="str">
        <f aca="false">IF(OR(K44="",J44=""),"",ROUND(J44*(SUMIFS('Vozidlo a sazby'!$D$14:$D$20,'Vozidlo a sazby'!$A$14:$A$20,"Základní náhrada",'Vozidlo a sazby'!$B$14:$B$20,"&lt;="&amp;A44,'Vozidlo a sazby'!$C$14:$C$20,"&gt;="&amp;A44)+'Vozidlo a sazby'!$B$6*K44/100),2))</f>
        <v/>
      </c>
      <c r="M44" s="29"/>
      <c r="N44" s="15" t="str">
        <f aca="false">IF(OR(A44="",M44=""),"",IF(M44-A44&lt;=7,"průběžně","dodatečně"))</f>
        <v/>
      </c>
      <c r="O44" s="15" t="str">
        <f aca="false">IF(A44="","",IF(AND(J44&lt;&gt;"",J44&lt;0),"konec je menší než začátek",IF(OR(E44="",F44=""),"doplňte účel a typ",IF(AND(A43&lt;&gt;"",A44&lt;A43),"datum před předchozí jízdou",""))))</f>
        <v/>
      </c>
    </row>
    <row r="45" customFormat="false" ht="15" hidden="false" customHeight="false" outlineLevel="0" collapsed="false">
      <c r="A45" s="29"/>
      <c r="B45" s="30"/>
      <c r="C45" s="10"/>
      <c r="D45" s="10"/>
      <c r="E45" s="10"/>
      <c r="F45" s="10"/>
      <c r="G45" s="10"/>
      <c r="H45" s="25" t="str">
        <f aca="false">IF(AND(A45="",I45=""),"",IF(I44="",H44,I44))</f>
        <v/>
      </c>
      <c r="I45" s="13"/>
      <c r="J45" s="25" t="str">
        <f aca="false">IF(OR(I45="",H45=""),"",I45-H45)</f>
        <v/>
      </c>
      <c r="K45" s="27" t="str">
        <f aca="false">IF(OR(A45="",F45&lt;&gt;"Služební"),"",SUMIFS('Vozidlo a sazby'!$D$14:$D$20,'Vozidlo a sazby'!$A$14:$A$20,'Vozidlo a sazby'!$B$5,'Vozidlo a sazby'!$B$14:$B$20,"&lt;="&amp;A45,'Vozidlo a sazby'!$C$14:$C$20,"&gt;="&amp;A45))</f>
        <v/>
      </c>
      <c r="L45" s="28" t="str">
        <f aca="false">IF(OR(K45="",J45=""),"",ROUND(J45*(SUMIFS('Vozidlo a sazby'!$D$14:$D$20,'Vozidlo a sazby'!$A$14:$A$20,"Základní náhrada",'Vozidlo a sazby'!$B$14:$B$20,"&lt;="&amp;A45,'Vozidlo a sazby'!$C$14:$C$20,"&gt;="&amp;A45)+'Vozidlo a sazby'!$B$6*K45/100),2))</f>
        <v/>
      </c>
      <c r="M45" s="29"/>
      <c r="N45" s="15" t="str">
        <f aca="false">IF(OR(A45="",M45=""),"",IF(M45-A45&lt;=7,"průběžně","dodatečně"))</f>
        <v/>
      </c>
      <c r="O45" s="15" t="str">
        <f aca="false">IF(A45="","",IF(AND(J45&lt;&gt;"",J45&lt;0),"konec je menší než začátek",IF(OR(E45="",F45=""),"doplňte účel a typ",IF(AND(A44&lt;&gt;"",A45&lt;A44),"datum před předchozí jízdou",""))))</f>
        <v/>
      </c>
    </row>
    <row r="46" customFormat="false" ht="15" hidden="false" customHeight="false" outlineLevel="0" collapsed="false">
      <c r="A46" s="29"/>
      <c r="B46" s="30"/>
      <c r="C46" s="10"/>
      <c r="D46" s="10"/>
      <c r="E46" s="10"/>
      <c r="F46" s="10"/>
      <c r="G46" s="10"/>
      <c r="H46" s="25" t="str">
        <f aca="false">IF(AND(A46="",I46=""),"",IF(I45="",H45,I45))</f>
        <v/>
      </c>
      <c r="I46" s="13"/>
      <c r="J46" s="25" t="str">
        <f aca="false">IF(OR(I46="",H46=""),"",I46-H46)</f>
        <v/>
      </c>
      <c r="K46" s="27" t="str">
        <f aca="false">IF(OR(A46="",F46&lt;&gt;"Služební"),"",SUMIFS('Vozidlo a sazby'!$D$14:$D$20,'Vozidlo a sazby'!$A$14:$A$20,'Vozidlo a sazby'!$B$5,'Vozidlo a sazby'!$B$14:$B$20,"&lt;="&amp;A46,'Vozidlo a sazby'!$C$14:$C$20,"&gt;="&amp;A46))</f>
        <v/>
      </c>
      <c r="L46" s="28" t="str">
        <f aca="false">IF(OR(K46="",J46=""),"",ROUND(J46*(SUMIFS('Vozidlo a sazby'!$D$14:$D$20,'Vozidlo a sazby'!$A$14:$A$20,"Základní náhrada",'Vozidlo a sazby'!$B$14:$B$20,"&lt;="&amp;A46,'Vozidlo a sazby'!$C$14:$C$20,"&gt;="&amp;A46)+'Vozidlo a sazby'!$B$6*K46/100),2))</f>
        <v/>
      </c>
      <c r="M46" s="29"/>
      <c r="N46" s="15" t="str">
        <f aca="false">IF(OR(A46="",M46=""),"",IF(M46-A46&lt;=7,"průběžně","dodatečně"))</f>
        <v/>
      </c>
      <c r="O46" s="15" t="str">
        <f aca="false">IF(A46="","",IF(AND(J46&lt;&gt;"",J46&lt;0),"konec je menší než začátek",IF(OR(E46="",F46=""),"doplňte účel a typ",IF(AND(A45&lt;&gt;"",A46&lt;A45),"datum před předchozí jízdou",""))))</f>
        <v/>
      </c>
    </row>
    <row r="47" customFormat="false" ht="15" hidden="false" customHeight="false" outlineLevel="0" collapsed="false">
      <c r="A47" s="29"/>
      <c r="B47" s="30"/>
      <c r="C47" s="10"/>
      <c r="D47" s="10"/>
      <c r="E47" s="10"/>
      <c r="F47" s="10"/>
      <c r="G47" s="10"/>
      <c r="H47" s="25" t="str">
        <f aca="false">IF(AND(A47="",I47=""),"",IF(I46="",H46,I46))</f>
        <v/>
      </c>
      <c r="I47" s="13"/>
      <c r="J47" s="25" t="str">
        <f aca="false">IF(OR(I47="",H47=""),"",I47-H47)</f>
        <v/>
      </c>
      <c r="K47" s="27" t="str">
        <f aca="false">IF(OR(A47="",F47&lt;&gt;"Služební"),"",SUMIFS('Vozidlo a sazby'!$D$14:$D$20,'Vozidlo a sazby'!$A$14:$A$20,'Vozidlo a sazby'!$B$5,'Vozidlo a sazby'!$B$14:$B$20,"&lt;="&amp;A47,'Vozidlo a sazby'!$C$14:$C$20,"&gt;="&amp;A47))</f>
        <v/>
      </c>
      <c r="L47" s="28" t="str">
        <f aca="false">IF(OR(K47="",J47=""),"",ROUND(J47*(SUMIFS('Vozidlo a sazby'!$D$14:$D$20,'Vozidlo a sazby'!$A$14:$A$20,"Základní náhrada",'Vozidlo a sazby'!$B$14:$B$20,"&lt;="&amp;A47,'Vozidlo a sazby'!$C$14:$C$20,"&gt;="&amp;A47)+'Vozidlo a sazby'!$B$6*K47/100),2))</f>
        <v/>
      </c>
      <c r="M47" s="29"/>
      <c r="N47" s="15" t="str">
        <f aca="false">IF(OR(A47="",M47=""),"",IF(M47-A47&lt;=7,"průběžně","dodatečně"))</f>
        <v/>
      </c>
      <c r="O47" s="15" t="str">
        <f aca="false">IF(A47="","",IF(AND(J47&lt;&gt;"",J47&lt;0),"konec je menší než začátek",IF(OR(E47="",F47=""),"doplňte účel a typ",IF(AND(A46&lt;&gt;"",A47&lt;A46),"datum před předchozí jízdou",""))))</f>
        <v/>
      </c>
    </row>
    <row r="48" customFormat="false" ht="15" hidden="false" customHeight="false" outlineLevel="0" collapsed="false">
      <c r="A48" s="29"/>
      <c r="B48" s="30"/>
      <c r="C48" s="10"/>
      <c r="D48" s="10"/>
      <c r="E48" s="10"/>
      <c r="F48" s="10"/>
      <c r="G48" s="10"/>
      <c r="H48" s="25" t="str">
        <f aca="false">IF(AND(A48="",I48=""),"",IF(I47="",H47,I47))</f>
        <v/>
      </c>
      <c r="I48" s="13"/>
      <c r="J48" s="25" t="str">
        <f aca="false">IF(OR(I48="",H48=""),"",I48-H48)</f>
        <v/>
      </c>
      <c r="K48" s="27" t="str">
        <f aca="false">IF(OR(A48="",F48&lt;&gt;"Služební"),"",SUMIFS('Vozidlo a sazby'!$D$14:$D$20,'Vozidlo a sazby'!$A$14:$A$20,'Vozidlo a sazby'!$B$5,'Vozidlo a sazby'!$B$14:$B$20,"&lt;="&amp;A48,'Vozidlo a sazby'!$C$14:$C$20,"&gt;="&amp;A48))</f>
        <v/>
      </c>
      <c r="L48" s="28" t="str">
        <f aca="false">IF(OR(K48="",J48=""),"",ROUND(J48*(SUMIFS('Vozidlo a sazby'!$D$14:$D$20,'Vozidlo a sazby'!$A$14:$A$20,"Základní náhrada",'Vozidlo a sazby'!$B$14:$B$20,"&lt;="&amp;A48,'Vozidlo a sazby'!$C$14:$C$20,"&gt;="&amp;A48)+'Vozidlo a sazby'!$B$6*K48/100),2))</f>
        <v/>
      </c>
      <c r="M48" s="29"/>
      <c r="N48" s="15" t="str">
        <f aca="false">IF(OR(A48="",M48=""),"",IF(M48-A48&lt;=7,"průběžně","dodatečně"))</f>
        <v/>
      </c>
      <c r="O48" s="15" t="str">
        <f aca="false">IF(A48="","",IF(AND(J48&lt;&gt;"",J48&lt;0),"konec je menší než začátek",IF(OR(E48="",F48=""),"doplňte účel a typ",IF(AND(A47&lt;&gt;"",A48&lt;A47),"datum před předchozí jízdou",""))))</f>
        <v/>
      </c>
    </row>
    <row r="49" customFormat="false" ht="15" hidden="false" customHeight="false" outlineLevel="0" collapsed="false">
      <c r="A49" s="29"/>
      <c r="B49" s="30"/>
      <c r="C49" s="10"/>
      <c r="D49" s="10"/>
      <c r="E49" s="10"/>
      <c r="F49" s="10"/>
      <c r="G49" s="10"/>
      <c r="H49" s="25" t="str">
        <f aca="false">IF(AND(A49="",I49=""),"",IF(I48="",H48,I48))</f>
        <v/>
      </c>
      <c r="I49" s="13"/>
      <c r="J49" s="25" t="str">
        <f aca="false">IF(OR(I49="",H49=""),"",I49-H49)</f>
        <v/>
      </c>
      <c r="K49" s="27" t="str">
        <f aca="false">IF(OR(A49="",F49&lt;&gt;"Služební"),"",SUMIFS('Vozidlo a sazby'!$D$14:$D$20,'Vozidlo a sazby'!$A$14:$A$20,'Vozidlo a sazby'!$B$5,'Vozidlo a sazby'!$B$14:$B$20,"&lt;="&amp;A49,'Vozidlo a sazby'!$C$14:$C$20,"&gt;="&amp;A49))</f>
        <v/>
      </c>
      <c r="L49" s="28" t="str">
        <f aca="false">IF(OR(K49="",J49=""),"",ROUND(J49*(SUMIFS('Vozidlo a sazby'!$D$14:$D$20,'Vozidlo a sazby'!$A$14:$A$20,"Základní náhrada",'Vozidlo a sazby'!$B$14:$B$20,"&lt;="&amp;A49,'Vozidlo a sazby'!$C$14:$C$20,"&gt;="&amp;A49)+'Vozidlo a sazby'!$B$6*K49/100),2))</f>
        <v/>
      </c>
      <c r="M49" s="29"/>
      <c r="N49" s="15" t="str">
        <f aca="false">IF(OR(A49="",M49=""),"",IF(M49-A49&lt;=7,"průběžně","dodatečně"))</f>
        <v/>
      </c>
      <c r="O49" s="15" t="str">
        <f aca="false">IF(A49="","",IF(AND(J49&lt;&gt;"",J49&lt;0),"konec je menší než začátek",IF(OR(E49="",F49=""),"doplňte účel a typ",IF(AND(A48&lt;&gt;"",A49&lt;A48),"datum před předchozí jízdou",""))))</f>
        <v/>
      </c>
    </row>
    <row r="50" customFormat="false" ht="15" hidden="false" customHeight="false" outlineLevel="0" collapsed="false">
      <c r="A50" s="29"/>
      <c r="B50" s="30"/>
      <c r="C50" s="10"/>
      <c r="D50" s="10"/>
      <c r="E50" s="10"/>
      <c r="F50" s="10"/>
      <c r="G50" s="10"/>
      <c r="H50" s="25" t="str">
        <f aca="false">IF(AND(A50="",I50=""),"",IF(I49="",H49,I49))</f>
        <v/>
      </c>
      <c r="I50" s="13"/>
      <c r="J50" s="25" t="str">
        <f aca="false">IF(OR(I50="",H50=""),"",I50-H50)</f>
        <v/>
      </c>
      <c r="K50" s="27" t="str">
        <f aca="false">IF(OR(A50="",F50&lt;&gt;"Služební"),"",SUMIFS('Vozidlo a sazby'!$D$14:$D$20,'Vozidlo a sazby'!$A$14:$A$20,'Vozidlo a sazby'!$B$5,'Vozidlo a sazby'!$B$14:$B$20,"&lt;="&amp;A50,'Vozidlo a sazby'!$C$14:$C$20,"&gt;="&amp;A50))</f>
        <v/>
      </c>
      <c r="L50" s="28" t="str">
        <f aca="false">IF(OR(K50="",J50=""),"",ROUND(J50*(SUMIFS('Vozidlo a sazby'!$D$14:$D$20,'Vozidlo a sazby'!$A$14:$A$20,"Základní náhrada",'Vozidlo a sazby'!$B$14:$B$20,"&lt;="&amp;A50,'Vozidlo a sazby'!$C$14:$C$20,"&gt;="&amp;A50)+'Vozidlo a sazby'!$B$6*K50/100),2))</f>
        <v/>
      </c>
      <c r="M50" s="29"/>
      <c r="N50" s="15" t="str">
        <f aca="false">IF(OR(A50="",M50=""),"",IF(M50-A50&lt;=7,"průběžně","dodatečně"))</f>
        <v/>
      </c>
      <c r="O50" s="15" t="str">
        <f aca="false">IF(A50="","",IF(AND(J50&lt;&gt;"",J50&lt;0),"konec je menší než začátek",IF(OR(E50="",F50=""),"doplňte účel a typ",IF(AND(A49&lt;&gt;"",A50&lt;A49),"datum před předchozí jízdou",""))))</f>
        <v/>
      </c>
    </row>
    <row r="51" customFormat="false" ht="15" hidden="false" customHeight="false" outlineLevel="0" collapsed="false">
      <c r="A51" s="29"/>
      <c r="B51" s="30"/>
      <c r="C51" s="10"/>
      <c r="D51" s="10"/>
      <c r="E51" s="10"/>
      <c r="F51" s="10"/>
      <c r="G51" s="10"/>
      <c r="H51" s="25" t="str">
        <f aca="false">IF(AND(A51="",I51=""),"",IF(I50="",H50,I50))</f>
        <v/>
      </c>
      <c r="I51" s="13"/>
      <c r="J51" s="25" t="str">
        <f aca="false">IF(OR(I51="",H51=""),"",I51-H51)</f>
        <v/>
      </c>
      <c r="K51" s="27" t="str">
        <f aca="false">IF(OR(A51="",F51&lt;&gt;"Služební"),"",SUMIFS('Vozidlo a sazby'!$D$14:$D$20,'Vozidlo a sazby'!$A$14:$A$20,'Vozidlo a sazby'!$B$5,'Vozidlo a sazby'!$B$14:$B$20,"&lt;="&amp;A51,'Vozidlo a sazby'!$C$14:$C$20,"&gt;="&amp;A51))</f>
        <v/>
      </c>
      <c r="L51" s="28" t="str">
        <f aca="false">IF(OR(K51="",J51=""),"",ROUND(J51*(SUMIFS('Vozidlo a sazby'!$D$14:$D$20,'Vozidlo a sazby'!$A$14:$A$20,"Základní náhrada",'Vozidlo a sazby'!$B$14:$B$20,"&lt;="&amp;A51,'Vozidlo a sazby'!$C$14:$C$20,"&gt;="&amp;A51)+'Vozidlo a sazby'!$B$6*K51/100),2))</f>
        <v/>
      </c>
      <c r="M51" s="29"/>
      <c r="N51" s="15" t="str">
        <f aca="false">IF(OR(A51="",M51=""),"",IF(M51-A51&lt;=7,"průběžně","dodatečně"))</f>
        <v/>
      </c>
      <c r="O51" s="15" t="str">
        <f aca="false">IF(A51="","",IF(AND(J51&lt;&gt;"",J51&lt;0),"konec je menší než začátek",IF(OR(E51="",F51=""),"doplňte účel a typ",IF(AND(A50&lt;&gt;"",A51&lt;A50),"datum před předchozí jízdou",""))))</f>
        <v/>
      </c>
    </row>
    <row r="52" customFormat="false" ht="15" hidden="false" customHeight="false" outlineLevel="0" collapsed="false">
      <c r="A52" s="29"/>
      <c r="B52" s="30"/>
      <c r="C52" s="10"/>
      <c r="D52" s="10"/>
      <c r="E52" s="10"/>
      <c r="F52" s="10"/>
      <c r="G52" s="10"/>
      <c r="H52" s="25" t="str">
        <f aca="false">IF(AND(A52="",I52=""),"",IF(I51="",H51,I51))</f>
        <v/>
      </c>
      <c r="I52" s="13"/>
      <c r="J52" s="25" t="str">
        <f aca="false">IF(OR(I52="",H52=""),"",I52-H52)</f>
        <v/>
      </c>
      <c r="K52" s="27" t="str">
        <f aca="false">IF(OR(A52="",F52&lt;&gt;"Služební"),"",SUMIFS('Vozidlo a sazby'!$D$14:$D$20,'Vozidlo a sazby'!$A$14:$A$20,'Vozidlo a sazby'!$B$5,'Vozidlo a sazby'!$B$14:$B$20,"&lt;="&amp;A52,'Vozidlo a sazby'!$C$14:$C$20,"&gt;="&amp;A52))</f>
        <v/>
      </c>
      <c r="L52" s="28" t="str">
        <f aca="false">IF(OR(K52="",J52=""),"",ROUND(J52*(SUMIFS('Vozidlo a sazby'!$D$14:$D$20,'Vozidlo a sazby'!$A$14:$A$20,"Základní náhrada",'Vozidlo a sazby'!$B$14:$B$20,"&lt;="&amp;A52,'Vozidlo a sazby'!$C$14:$C$20,"&gt;="&amp;A52)+'Vozidlo a sazby'!$B$6*K52/100),2))</f>
        <v/>
      </c>
      <c r="M52" s="29"/>
      <c r="N52" s="15" t="str">
        <f aca="false">IF(OR(A52="",M52=""),"",IF(M52-A52&lt;=7,"průběžně","dodatečně"))</f>
        <v/>
      </c>
      <c r="O52" s="15" t="str">
        <f aca="false">IF(A52="","",IF(AND(J52&lt;&gt;"",J52&lt;0),"konec je menší než začátek",IF(OR(E52="",F52=""),"doplňte účel a typ",IF(AND(A51&lt;&gt;"",A52&lt;A51),"datum před předchozí jízdou",""))))</f>
        <v/>
      </c>
    </row>
    <row r="53" customFormat="false" ht="15" hidden="false" customHeight="false" outlineLevel="0" collapsed="false">
      <c r="A53" s="29"/>
      <c r="B53" s="30"/>
      <c r="C53" s="10"/>
      <c r="D53" s="10"/>
      <c r="E53" s="10"/>
      <c r="F53" s="10"/>
      <c r="G53" s="10"/>
      <c r="H53" s="25" t="str">
        <f aca="false">IF(AND(A53="",I53=""),"",IF(I52="",H52,I52))</f>
        <v/>
      </c>
      <c r="I53" s="13"/>
      <c r="J53" s="25" t="str">
        <f aca="false">IF(OR(I53="",H53=""),"",I53-H53)</f>
        <v/>
      </c>
      <c r="K53" s="27" t="str">
        <f aca="false">IF(OR(A53="",F53&lt;&gt;"Služební"),"",SUMIFS('Vozidlo a sazby'!$D$14:$D$20,'Vozidlo a sazby'!$A$14:$A$20,'Vozidlo a sazby'!$B$5,'Vozidlo a sazby'!$B$14:$B$20,"&lt;="&amp;A53,'Vozidlo a sazby'!$C$14:$C$20,"&gt;="&amp;A53))</f>
        <v/>
      </c>
      <c r="L53" s="28" t="str">
        <f aca="false">IF(OR(K53="",J53=""),"",ROUND(J53*(SUMIFS('Vozidlo a sazby'!$D$14:$D$20,'Vozidlo a sazby'!$A$14:$A$20,"Základní náhrada",'Vozidlo a sazby'!$B$14:$B$20,"&lt;="&amp;A53,'Vozidlo a sazby'!$C$14:$C$20,"&gt;="&amp;A53)+'Vozidlo a sazby'!$B$6*K53/100),2))</f>
        <v/>
      </c>
      <c r="M53" s="29"/>
      <c r="N53" s="15" t="str">
        <f aca="false">IF(OR(A53="",M53=""),"",IF(M53-A53&lt;=7,"průběžně","dodatečně"))</f>
        <v/>
      </c>
      <c r="O53" s="15" t="str">
        <f aca="false">IF(A53="","",IF(AND(J53&lt;&gt;"",J53&lt;0),"konec je menší než začátek",IF(OR(E53="",F53=""),"doplňte účel a typ",IF(AND(A52&lt;&gt;"",A53&lt;A52),"datum před předchozí jízdou",""))))</f>
        <v/>
      </c>
    </row>
    <row r="54" customFormat="false" ht="15" hidden="false" customHeight="false" outlineLevel="0" collapsed="false">
      <c r="A54" s="29"/>
      <c r="B54" s="30"/>
      <c r="C54" s="10"/>
      <c r="D54" s="10"/>
      <c r="E54" s="10"/>
      <c r="F54" s="10"/>
      <c r="G54" s="10"/>
      <c r="H54" s="25" t="str">
        <f aca="false">IF(AND(A54="",I54=""),"",IF(I53="",H53,I53))</f>
        <v/>
      </c>
      <c r="I54" s="13"/>
      <c r="J54" s="25" t="str">
        <f aca="false">IF(OR(I54="",H54=""),"",I54-H54)</f>
        <v/>
      </c>
      <c r="K54" s="27" t="str">
        <f aca="false">IF(OR(A54="",F54&lt;&gt;"Služební"),"",SUMIFS('Vozidlo a sazby'!$D$14:$D$20,'Vozidlo a sazby'!$A$14:$A$20,'Vozidlo a sazby'!$B$5,'Vozidlo a sazby'!$B$14:$B$20,"&lt;="&amp;A54,'Vozidlo a sazby'!$C$14:$C$20,"&gt;="&amp;A54))</f>
        <v/>
      </c>
      <c r="L54" s="28" t="str">
        <f aca="false">IF(OR(K54="",J54=""),"",ROUND(J54*(SUMIFS('Vozidlo a sazby'!$D$14:$D$20,'Vozidlo a sazby'!$A$14:$A$20,"Základní náhrada",'Vozidlo a sazby'!$B$14:$B$20,"&lt;="&amp;A54,'Vozidlo a sazby'!$C$14:$C$20,"&gt;="&amp;A54)+'Vozidlo a sazby'!$B$6*K54/100),2))</f>
        <v/>
      </c>
      <c r="M54" s="29"/>
      <c r="N54" s="15" t="str">
        <f aca="false">IF(OR(A54="",M54=""),"",IF(M54-A54&lt;=7,"průběžně","dodatečně"))</f>
        <v/>
      </c>
      <c r="O54" s="15" t="str">
        <f aca="false">IF(A54="","",IF(AND(J54&lt;&gt;"",J54&lt;0),"konec je menší než začátek",IF(OR(E54="",F54=""),"doplňte účel a typ",IF(AND(A53&lt;&gt;"",A54&lt;A53),"datum před předchozí jízdou",""))))</f>
        <v/>
      </c>
    </row>
    <row r="55" customFormat="false" ht="15" hidden="false" customHeight="false" outlineLevel="0" collapsed="false">
      <c r="A55" s="29"/>
      <c r="B55" s="30"/>
      <c r="C55" s="10"/>
      <c r="D55" s="10"/>
      <c r="E55" s="10"/>
      <c r="F55" s="10"/>
      <c r="G55" s="10"/>
      <c r="H55" s="25" t="str">
        <f aca="false">IF(AND(A55="",I55=""),"",IF(I54="",H54,I54))</f>
        <v/>
      </c>
      <c r="I55" s="13"/>
      <c r="J55" s="25" t="str">
        <f aca="false">IF(OR(I55="",H55=""),"",I55-H55)</f>
        <v/>
      </c>
      <c r="K55" s="27" t="str">
        <f aca="false">IF(OR(A55="",F55&lt;&gt;"Služební"),"",SUMIFS('Vozidlo a sazby'!$D$14:$D$20,'Vozidlo a sazby'!$A$14:$A$20,'Vozidlo a sazby'!$B$5,'Vozidlo a sazby'!$B$14:$B$20,"&lt;="&amp;A55,'Vozidlo a sazby'!$C$14:$C$20,"&gt;="&amp;A55))</f>
        <v/>
      </c>
      <c r="L55" s="28" t="str">
        <f aca="false">IF(OR(K55="",J55=""),"",ROUND(J55*(SUMIFS('Vozidlo a sazby'!$D$14:$D$20,'Vozidlo a sazby'!$A$14:$A$20,"Základní náhrada",'Vozidlo a sazby'!$B$14:$B$20,"&lt;="&amp;A55,'Vozidlo a sazby'!$C$14:$C$20,"&gt;="&amp;A55)+'Vozidlo a sazby'!$B$6*K55/100),2))</f>
        <v/>
      </c>
      <c r="M55" s="29"/>
      <c r="N55" s="15" t="str">
        <f aca="false">IF(OR(A55="",M55=""),"",IF(M55-A55&lt;=7,"průběžně","dodatečně"))</f>
        <v/>
      </c>
      <c r="O55" s="15" t="str">
        <f aca="false">IF(A55="","",IF(AND(J55&lt;&gt;"",J55&lt;0),"konec je menší než začátek",IF(OR(E55="",F55=""),"doplňte účel a typ",IF(AND(A54&lt;&gt;"",A55&lt;A54),"datum před předchozí jízdou",""))))</f>
        <v/>
      </c>
    </row>
    <row r="56" customFormat="false" ht="15" hidden="false" customHeight="false" outlineLevel="0" collapsed="false">
      <c r="A56" s="29"/>
      <c r="B56" s="30"/>
      <c r="C56" s="10"/>
      <c r="D56" s="10"/>
      <c r="E56" s="10"/>
      <c r="F56" s="10"/>
      <c r="G56" s="10"/>
      <c r="H56" s="25" t="str">
        <f aca="false">IF(AND(A56="",I56=""),"",IF(I55="",H55,I55))</f>
        <v/>
      </c>
      <c r="I56" s="13"/>
      <c r="J56" s="25" t="str">
        <f aca="false">IF(OR(I56="",H56=""),"",I56-H56)</f>
        <v/>
      </c>
      <c r="K56" s="27" t="str">
        <f aca="false">IF(OR(A56="",F56&lt;&gt;"Služební"),"",SUMIFS('Vozidlo a sazby'!$D$14:$D$20,'Vozidlo a sazby'!$A$14:$A$20,'Vozidlo a sazby'!$B$5,'Vozidlo a sazby'!$B$14:$B$20,"&lt;="&amp;A56,'Vozidlo a sazby'!$C$14:$C$20,"&gt;="&amp;A56))</f>
        <v/>
      </c>
      <c r="L56" s="28" t="str">
        <f aca="false">IF(OR(K56="",J56=""),"",ROUND(J56*(SUMIFS('Vozidlo a sazby'!$D$14:$D$20,'Vozidlo a sazby'!$A$14:$A$20,"Základní náhrada",'Vozidlo a sazby'!$B$14:$B$20,"&lt;="&amp;A56,'Vozidlo a sazby'!$C$14:$C$20,"&gt;="&amp;A56)+'Vozidlo a sazby'!$B$6*K56/100),2))</f>
        <v/>
      </c>
      <c r="M56" s="29"/>
      <c r="N56" s="15" t="str">
        <f aca="false">IF(OR(A56="",M56=""),"",IF(M56-A56&lt;=7,"průběžně","dodatečně"))</f>
        <v/>
      </c>
      <c r="O56" s="15" t="str">
        <f aca="false">IF(A56="","",IF(AND(J56&lt;&gt;"",J56&lt;0),"konec je menší než začátek",IF(OR(E56="",F56=""),"doplňte účel a typ",IF(AND(A55&lt;&gt;"",A56&lt;A55),"datum před předchozí jízdou",""))))</f>
        <v/>
      </c>
    </row>
    <row r="57" customFormat="false" ht="15" hidden="false" customHeight="false" outlineLevel="0" collapsed="false">
      <c r="A57" s="29"/>
      <c r="B57" s="30"/>
      <c r="C57" s="10"/>
      <c r="D57" s="10"/>
      <c r="E57" s="10"/>
      <c r="F57" s="10"/>
      <c r="G57" s="10"/>
      <c r="H57" s="25" t="str">
        <f aca="false">IF(AND(A57="",I57=""),"",IF(I56="",H56,I56))</f>
        <v/>
      </c>
      <c r="I57" s="13"/>
      <c r="J57" s="25" t="str">
        <f aca="false">IF(OR(I57="",H57=""),"",I57-H57)</f>
        <v/>
      </c>
      <c r="K57" s="27" t="str">
        <f aca="false">IF(OR(A57="",F57&lt;&gt;"Služební"),"",SUMIFS('Vozidlo a sazby'!$D$14:$D$20,'Vozidlo a sazby'!$A$14:$A$20,'Vozidlo a sazby'!$B$5,'Vozidlo a sazby'!$B$14:$B$20,"&lt;="&amp;A57,'Vozidlo a sazby'!$C$14:$C$20,"&gt;="&amp;A57))</f>
        <v/>
      </c>
      <c r="L57" s="28" t="str">
        <f aca="false">IF(OR(K57="",J57=""),"",ROUND(J57*(SUMIFS('Vozidlo a sazby'!$D$14:$D$20,'Vozidlo a sazby'!$A$14:$A$20,"Základní náhrada",'Vozidlo a sazby'!$B$14:$B$20,"&lt;="&amp;A57,'Vozidlo a sazby'!$C$14:$C$20,"&gt;="&amp;A57)+'Vozidlo a sazby'!$B$6*K57/100),2))</f>
        <v/>
      </c>
      <c r="M57" s="29"/>
      <c r="N57" s="15" t="str">
        <f aca="false">IF(OR(A57="",M57=""),"",IF(M57-A57&lt;=7,"průběžně","dodatečně"))</f>
        <v/>
      </c>
      <c r="O57" s="15" t="str">
        <f aca="false">IF(A57="","",IF(AND(J57&lt;&gt;"",J57&lt;0),"konec je menší než začátek",IF(OR(E57="",F57=""),"doplňte účel a typ",IF(AND(A56&lt;&gt;"",A57&lt;A56),"datum před předchozí jízdou",""))))</f>
        <v/>
      </c>
    </row>
    <row r="58" customFormat="false" ht="15" hidden="false" customHeight="false" outlineLevel="0" collapsed="false">
      <c r="A58" s="29"/>
      <c r="B58" s="30"/>
      <c r="C58" s="10"/>
      <c r="D58" s="10"/>
      <c r="E58" s="10"/>
      <c r="F58" s="10"/>
      <c r="G58" s="10"/>
      <c r="H58" s="25" t="str">
        <f aca="false">IF(AND(A58="",I58=""),"",IF(I57="",H57,I57))</f>
        <v/>
      </c>
      <c r="I58" s="13"/>
      <c r="J58" s="25" t="str">
        <f aca="false">IF(OR(I58="",H58=""),"",I58-H58)</f>
        <v/>
      </c>
      <c r="K58" s="27" t="str">
        <f aca="false">IF(OR(A58="",F58&lt;&gt;"Služební"),"",SUMIFS('Vozidlo a sazby'!$D$14:$D$20,'Vozidlo a sazby'!$A$14:$A$20,'Vozidlo a sazby'!$B$5,'Vozidlo a sazby'!$B$14:$B$20,"&lt;="&amp;A58,'Vozidlo a sazby'!$C$14:$C$20,"&gt;="&amp;A58))</f>
        <v/>
      </c>
      <c r="L58" s="28" t="str">
        <f aca="false">IF(OR(K58="",J58=""),"",ROUND(J58*(SUMIFS('Vozidlo a sazby'!$D$14:$D$20,'Vozidlo a sazby'!$A$14:$A$20,"Základní náhrada",'Vozidlo a sazby'!$B$14:$B$20,"&lt;="&amp;A58,'Vozidlo a sazby'!$C$14:$C$20,"&gt;="&amp;A58)+'Vozidlo a sazby'!$B$6*K58/100),2))</f>
        <v/>
      </c>
      <c r="M58" s="29"/>
      <c r="N58" s="15" t="str">
        <f aca="false">IF(OR(A58="",M58=""),"",IF(M58-A58&lt;=7,"průběžně","dodatečně"))</f>
        <v/>
      </c>
      <c r="O58" s="15" t="str">
        <f aca="false">IF(A58="","",IF(AND(J58&lt;&gt;"",J58&lt;0),"konec je menší než začátek",IF(OR(E58="",F58=""),"doplňte účel a typ",IF(AND(A57&lt;&gt;"",A58&lt;A57),"datum před předchozí jízdou",""))))</f>
        <v/>
      </c>
    </row>
    <row r="59" customFormat="false" ht="15" hidden="false" customHeight="false" outlineLevel="0" collapsed="false">
      <c r="A59" s="29"/>
      <c r="B59" s="30"/>
      <c r="C59" s="10"/>
      <c r="D59" s="10"/>
      <c r="E59" s="10"/>
      <c r="F59" s="10"/>
      <c r="G59" s="10"/>
      <c r="H59" s="25" t="str">
        <f aca="false">IF(AND(A59="",I59=""),"",IF(I58="",H58,I58))</f>
        <v/>
      </c>
      <c r="I59" s="13"/>
      <c r="J59" s="25" t="str">
        <f aca="false">IF(OR(I59="",H59=""),"",I59-H59)</f>
        <v/>
      </c>
      <c r="K59" s="27" t="str">
        <f aca="false">IF(OR(A59="",F59&lt;&gt;"Služební"),"",SUMIFS('Vozidlo a sazby'!$D$14:$D$20,'Vozidlo a sazby'!$A$14:$A$20,'Vozidlo a sazby'!$B$5,'Vozidlo a sazby'!$B$14:$B$20,"&lt;="&amp;A59,'Vozidlo a sazby'!$C$14:$C$20,"&gt;="&amp;A59))</f>
        <v/>
      </c>
      <c r="L59" s="28" t="str">
        <f aca="false">IF(OR(K59="",J59=""),"",ROUND(J59*(SUMIFS('Vozidlo a sazby'!$D$14:$D$20,'Vozidlo a sazby'!$A$14:$A$20,"Základní náhrada",'Vozidlo a sazby'!$B$14:$B$20,"&lt;="&amp;A59,'Vozidlo a sazby'!$C$14:$C$20,"&gt;="&amp;A59)+'Vozidlo a sazby'!$B$6*K59/100),2))</f>
        <v/>
      </c>
      <c r="M59" s="29"/>
      <c r="N59" s="15" t="str">
        <f aca="false">IF(OR(A59="",M59=""),"",IF(M59-A59&lt;=7,"průběžně","dodatečně"))</f>
        <v/>
      </c>
      <c r="O59" s="15" t="str">
        <f aca="false">IF(A59="","",IF(AND(J59&lt;&gt;"",J59&lt;0),"konec je menší než začátek",IF(OR(E59="",F59=""),"doplňte účel a typ",IF(AND(A58&lt;&gt;"",A59&lt;A58),"datum před předchozí jízdou",""))))</f>
        <v/>
      </c>
    </row>
    <row r="60" customFormat="false" ht="15" hidden="false" customHeight="false" outlineLevel="0" collapsed="false">
      <c r="A60" s="29"/>
      <c r="B60" s="30"/>
      <c r="C60" s="10"/>
      <c r="D60" s="10"/>
      <c r="E60" s="10"/>
      <c r="F60" s="10"/>
      <c r="G60" s="10"/>
      <c r="H60" s="25" t="str">
        <f aca="false">IF(AND(A60="",I60=""),"",IF(I59="",H59,I59))</f>
        <v/>
      </c>
      <c r="I60" s="13"/>
      <c r="J60" s="25" t="str">
        <f aca="false">IF(OR(I60="",H60=""),"",I60-H60)</f>
        <v/>
      </c>
      <c r="K60" s="27" t="str">
        <f aca="false">IF(OR(A60="",F60&lt;&gt;"Služební"),"",SUMIFS('Vozidlo a sazby'!$D$14:$D$20,'Vozidlo a sazby'!$A$14:$A$20,'Vozidlo a sazby'!$B$5,'Vozidlo a sazby'!$B$14:$B$20,"&lt;="&amp;A60,'Vozidlo a sazby'!$C$14:$C$20,"&gt;="&amp;A60))</f>
        <v/>
      </c>
      <c r="L60" s="28" t="str">
        <f aca="false">IF(OR(K60="",J60=""),"",ROUND(J60*(SUMIFS('Vozidlo a sazby'!$D$14:$D$20,'Vozidlo a sazby'!$A$14:$A$20,"Základní náhrada",'Vozidlo a sazby'!$B$14:$B$20,"&lt;="&amp;A60,'Vozidlo a sazby'!$C$14:$C$20,"&gt;="&amp;A60)+'Vozidlo a sazby'!$B$6*K60/100),2))</f>
        <v/>
      </c>
      <c r="M60" s="29"/>
      <c r="N60" s="15" t="str">
        <f aca="false">IF(OR(A60="",M60=""),"",IF(M60-A60&lt;=7,"průběžně","dodatečně"))</f>
        <v/>
      </c>
      <c r="O60" s="15" t="str">
        <f aca="false">IF(A60="","",IF(AND(J60&lt;&gt;"",J60&lt;0),"konec je menší než začátek",IF(OR(E60="",F60=""),"doplňte účel a typ",IF(AND(A59&lt;&gt;"",A60&lt;A59),"datum před předchozí jízdou",""))))</f>
        <v/>
      </c>
    </row>
    <row r="61" customFormat="false" ht="15" hidden="false" customHeight="false" outlineLevel="0" collapsed="false">
      <c r="A61" s="29"/>
      <c r="B61" s="30"/>
      <c r="C61" s="10"/>
      <c r="D61" s="10"/>
      <c r="E61" s="10"/>
      <c r="F61" s="10"/>
      <c r="G61" s="10"/>
      <c r="H61" s="25" t="str">
        <f aca="false">IF(AND(A61="",I61=""),"",IF(I60="",H60,I60))</f>
        <v/>
      </c>
      <c r="I61" s="13"/>
      <c r="J61" s="25" t="str">
        <f aca="false">IF(OR(I61="",H61=""),"",I61-H61)</f>
        <v/>
      </c>
      <c r="K61" s="27" t="str">
        <f aca="false">IF(OR(A61="",F61&lt;&gt;"Služební"),"",SUMIFS('Vozidlo a sazby'!$D$14:$D$20,'Vozidlo a sazby'!$A$14:$A$20,'Vozidlo a sazby'!$B$5,'Vozidlo a sazby'!$B$14:$B$20,"&lt;="&amp;A61,'Vozidlo a sazby'!$C$14:$C$20,"&gt;="&amp;A61))</f>
        <v/>
      </c>
      <c r="L61" s="28" t="str">
        <f aca="false">IF(OR(K61="",J61=""),"",ROUND(J61*(SUMIFS('Vozidlo a sazby'!$D$14:$D$20,'Vozidlo a sazby'!$A$14:$A$20,"Základní náhrada",'Vozidlo a sazby'!$B$14:$B$20,"&lt;="&amp;A61,'Vozidlo a sazby'!$C$14:$C$20,"&gt;="&amp;A61)+'Vozidlo a sazby'!$B$6*K61/100),2))</f>
        <v/>
      </c>
      <c r="M61" s="29"/>
      <c r="N61" s="15" t="str">
        <f aca="false">IF(OR(A61="",M61=""),"",IF(M61-A61&lt;=7,"průběžně","dodatečně"))</f>
        <v/>
      </c>
      <c r="O61" s="15" t="str">
        <f aca="false">IF(A61="","",IF(AND(J61&lt;&gt;"",J61&lt;0),"konec je menší než začátek",IF(OR(E61="",F61=""),"doplňte účel a typ",IF(AND(A60&lt;&gt;"",A61&lt;A60),"datum před předchozí jízdou",""))))</f>
        <v/>
      </c>
    </row>
    <row r="62" customFormat="false" ht="15" hidden="false" customHeight="false" outlineLevel="0" collapsed="false">
      <c r="A62" s="29"/>
      <c r="B62" s="30"/>
      <c r="C62" s="10"/>
      <c r="D62" s="10"/>
      <c r="E62" s="10"/>
      <c r="F62" s="10"/>
      <c r="G62" s="10"/>
      <c r="H62" s="25" t="str">
        <f aca="false">IF(AND(A62="",I62=""),"",IF(I61="",H61,I61))</f>
        <v/>
      </c>
      <c r="I62" s="13"/>
      <c r="J62" s="25" t="str">
        <f aca="false">IF(OR(I62="",H62=""),"",I62-H62)</f>
        <v/>
      </c>
      <c r="K62" s="27" t="str">
        <f aca="false">IF(OR(A62="",F62&lt;&gt;"Služební"),"",SUMIFS('Vozidlo a sazby'!$D$14:$D$20,'Vozidlo a sazby'!$A$14:$A$20,'Vozidlo a sazby'!$B$5,'Vozidlo a sazby'!$B$14:$B$20,"&lt;="&amp;A62,'Vozidlo a sazby'!$C$14:$C$20,"&gt;="&amp;A62))</f>
        <v/>
      </c>
      <c r="L62" s="28" t="str">
        <f aca="false">IF(OR(K62="",J62=""),"",ROUND(J62*(SUMIFS('Vozidlo a sazby'!$D$14:$D$20,'Vozidlo a sazby'!$A$14:$A$20,"Základní náhrada",'Vozidlo a sazby'!$B$14:$B$20,"&lt;="&amp;A62,'Vozidlo a sazby'!$C$14:$C$20,"&gt;="&amp;A62)+'Vozidlo a sazby'!$B$6*K62/100),2))</f>
        <v/>
      </c>
      <c r="M62" s="29"/>
      <c r="N62" s="15" t="str">
        <f aca="false">IF(OR(A62="",M62=""),"",IF(M62-A62&lt;=7,"průběžně","dodatečně"))</f>
        <v/>
      </c>
      <c r="O62" s="15" t="str">
        <f aca="false">IF(A62="","",IF(AND(J62&lt;&gt;"",J62&lt;0),"konec je menší než začátek",IF(OR(E62="",F62=""),"doplňte účel a typ",IF(AND(A61&lt;&gt;"",A62&lt;A61),"datum před předchozí jízdou",""))))</f>
        <v/>
      </c>
    </row>
    <row r="63" customFormat="false" ht="15" hidden="false" customHeight="false" outlineLevel="0" collapsed="false">
      <c r="A63" s="29"/>
      <c r="B63" s="30"/>
      <c r="C63" s="10"/>
      <c r="D63" s="10"/>
      <c r="E63" s="10"/>
      <c r="F63" s="10"/>
      <c r="G63" s="10"/>
      <c r="H63" s="25" t="str">
        <f aca="false">IF(AND(A63="",I63=""),"",IF(I62="",H62,I62))</f>
        <v/>
      </c>
      <c r="I63" s="13"/>
      <c r="J63" s="25" t="str">
        <f aca="false">IF(OR(I63="",H63=""),"",I63-H63)</f>
        <v/>
      </c>
      <c r="K63" s="27" t="str">
        <f aca="false">IF(OR(A63="",F63&lt;&gt;"Služební"),"",SUMIFS('Vozidlo a sazby'!$D$14:$D$20,'Vozidlo a sazby'!$A$14:$A$20,'Vozidlo a sazby'!$B$5,'Vozidlo a sazby'!$B$14:$B$20,"&lt;="&amp;A63,'Vozidlo a sazby'!$C$14:$C$20,"&gt;="&amp;A63))</f>
        <v/>
      </c>
      <c r="L63" s="28" t="str">
        <f aca="false">IF(OR(K63="",J63=""),"",ROUND(J63*(SUMIFS('Vozidlo a sazby'!$D$14:$D$20,'Vozidlo a sazby'!$A$14:$A$20,"Základní náhrada",'Vozidlo a sazby'!$B$14:$B$20,"&lt;="&amp;A63,'Vozidlo a sazby'!$C$14:$C$20,"&gt;="&amp;A63)+'Vozidlo a sazby'!$B$6*K63/100),2))</f>
        <v/>
      </c>
      <c r="M63" s="29"/>
      <c r="N63" s="15" t="str">
        <f aca="false">IF(OR(A63="",M63=""),"",IF(M63-A63&lt;=7,"průběžně","dodatečně"))</f>
        <v/>
      </c>
      <c r="O63" s="15" t="str">
        <f aca="false">IF(A63="","",IF(AND(J63&lt;&gt;"",J63&lt;0),"konec je menší než začátek",IF(OR(E63="",F63=""),"doplňte účel a typ",IF(AND(A62&lt;&gt;"",A63&lt;A62),"datum před předchozí jízdou",""))))</f>
        <v/>
      </c>
    </row>
    <row r="64" customFormat="false" ht="15" hidden="false" customHeight="false" outlineLevel="0" collapsed="false">
      <c r="A64" s="29"/>
      <c r="B64" s="30"/>
      <c r="C64" s="10"/>
      <c r="D64" s="10"/>
      <c r="E64" s="10"/>
      <c r="F64" s="10"/>
      <c r="G64" s="10"/>
      <c r="H64" s="25" t="str">
        <f aca="false">IF(AND(A64="",I64=""),"",IF(I63="",H63,I63))</f>
        <v/>
      </c>
      <c r="I64" s="13"/>
      <c r="J64" s="25" t="str">
        <f aca="false">IF(OR(I64="",H64=""),"",I64-H64)</f>
        <v/>
      </c>
      <c r="K64" s="27" t="str">
        <f aca="false">IF(OR(A64="",F64&lt;&gt;"Služební"),"",SUMIFS('Vozidlo a sazby'!$D$14:$D$20,'Vozidlo a sazby'!$A$14:$A$20,'Vozidlo a sazby'!$B$5,'Vozidlo a sazby'!$B$14:$B$20,"&lt;="&amp;A64,'Vozidlo a sazby'!$C$14:$C$20,"&gt;="&amp;A64))</f>
        <v/>
      </c>
      <c r="L64" s="28" t="str">
        <f aca="false">IF(OR(K64="",J64=""),"",ROUND(J64*(SUMIFS('Vozidlo a sazby'!$D$14:$D$20,'Vozidlo a sazby'!$A$14:$A$20,"Základní náhrada",'Vozidlo a sazby'!$B$14:$B$20,"&lt;="&amp;A64,'Vozidlo a sazby'!$C$14:$C$20,"&gt;="&amp;A64)+'Vozidlo a sazby'!$B$6*K64/100),2))</f>
        <v/>
      </c>
      <c r="M64" s="29"/>
      <c r="N64" s="15" t="str">
        <f aca="false">IF(OR(A64="",M64=""),"",IF(M64-A64&lt;=7,"průběžně","dodatečně"))</f>
        <v/>
      </c>
      <c r="O64" s="15" t="str">
        <f aca="false">IF(A64="","",IF(AND(J64&lt;&gt;"",J64&lt;0),"konec je menší než začátek",IF(OR(E64="",F64=""),"doplňte účel a typ",IF(AND(A63&lt;&gt;"",A64&lt;A63),"datum před předchozí jízdou",""))))</f>
        <v/>
      </c>
    </row>
    <row r="65" customFormat="false" ht="15" hidden="false" customHeight="false" outlineLevel="0" collapsed="false">
      <c r="A65" s="29"/>
      <c r="B65" s="30"/>
      <c r="C65" s="10"/>
      <c r="D65" s="10"/>
      <c r="E65" s="10"/>
      <c r="F65" s="10"/>
      <c r="G65" s="10"/>
      <c r="H65" s="25" t="str">
        <f aca="false">IF(AND(A65="",I65=""),"",IF(I64="",H64,I64))</f>
        <v/>
      </c>
      <c r="I65" s="13"/>
      <c r="J65" s="25" t="str">
        <f aca="false">IF(OR(I65="",H65=""),"",I65-H65)</f>
        <v/>
      </c>
      <c r="K65" s="27" t="str">
        <f aca="false">IF(OR(A65="",F65&lt;&gt;"Služební"),"",SUMIFS('Vozidlo a sazby'!$D$14:$D$20,'Vozidlo a sazby'!$A$14:$A$20,'Vozidlo a sazby'!$B$5,'Vozidlo a sazby'!$B$14:$B$20,"&lt;="&amp;A65,'Vozidlo a sazby'!$C$14:$C$20,"&gt;="&amp;A65))</f>
        <v/>
      </c>
      <c r="L65" s="28" t="str">
        <f aca="false">IF(OR(K65="",J65=""),"",ROUND(J65*(SUMIFS('Vozidlo a sazby'!$D$14:$D$20,'Vozidlo a sazby'!$A$14:$A$20,"Základní náhrada",'Vozidlo a sazby'!$B$14:$B$20,"&lt;="&amp;A65,'Vozidlo a sazby'!$C$14:$C$20,"&gt;="&amp;A65)+'Vozidlo a sazby'!$B$6*K65/100),2))</f>
        <v/>
      </c>
      <c r="M65" s="29"/>
      <c r="N65" s="15" t="str">
        <f aca="false">IF(OR(A65="",M65=""),"",IF(M65-A65&lt;=7,"průběžně","dodatečně"))</f>
        <v/>
      </c>
      <c r="O65" s="15" t="str">
        <f aca="false">IF(A65="","",IF(AND(J65&lt;&gt;"",J65&lt;0),"konec je menší než začátek",IF(OR(E65="",F65=""),"doplňte účel a typ",IF(AND(A64&lt;&gt;"",A65&lt;A64),"datum před předchozí jízdou",""))))</f>
        <v/>
      </c>
    </row>
    <row r="66" customFormat="false" ht="15" hidden="false" customHeight="false" outlineLevel="0" collapsed="false">
      <c r="A66" s="29"/>
      <c r="B66" s="30"/>
      <c r="C66" s="10"/>
      <c r="D66" s="10"/>
      <c r="E66" s="10"/>
      <c r="F66" s="10"/>
      <c r="G66" s="10"/>
      <c r="H66" s="25" t="str">
        <f aca="false">IF(AND(A66="",I66=""),"",IF(I65="",H65,I65))</f>
        <v/>
      </c>
      <c r="I66" s="13"/>
      <c r="J66" s="25" t="str">
        <f aca="false">IF(OR(I66="",H66=""),"",I66-H66)</f>
        <v/>
      </c>
      <c r="K66" s="27" t="str">
        <f aca="false">IF(OR(A66="",F66&lt;&gt;"Služební"),"",SUMIFS('Vozidlo a sazby'!$D$14:$D$20,'Vozidlo a sazby'!$A$14:$A$20,'Vozidlo a sazby'!$B$5,'Vozidlo a sazby'!$B$14:$B$20,"&lt;="&amp;A66,'Vozidlo a sazby'!$C$14:$C$20,"&gt;="&amp;A66))</f>
        <v/>
      </c>
      <c r="L66" s="28" t="str">
        <f aca="false">IF(OR(K66="",J66=""),"",ROUND(J66*(SUMIFS('Vozidlo a sazby'!$D$14:$D$20,'Vozidlo a sazby'!$A$14:$A$20,"Základní náhrada",'Vozidlo a sazby'!$B$14:$B$20,"&lt;="&amp;A66,'Vozidlo a sazby'!$C$14:$C$20,"&gt;="&amp;A66)+'Vozidlo a sazby'!$B$6*K66/100),2))</f>
        <v/>
      </c>
      <c r="M66" s="29"/>
      <c r="N66" s="15" t="str">
        <f aca="false">IF(OR(A66="",M66=""),"",IF(M66-A66&lt;=7,"průběžně","dodatečně"))</f>
        <v/>
      </c>
      <c r="O66" s="15" t="str">
        <f aca="false">IF(A66="","",IF(AND(J66&lt;&gt;"",J66&lt;0),"konec je menší než začátek",IF(OR(E66="",F66=""),"doplňte účel a typ",IF(AND(A65&lt;&gt;"",A66&lt;A65),"datum před předchozí jízdou",""))))</f>
        <v/>
      </c>
    </row>
    <row r="67" customFormat="false" ht="15" hidden="false" customHeight="false" outlineLevel="0" collapsed="false">
      <c r="A67" s="29"/>
      <c r="B67" s="30"/>
      <c r="C67" s="10"/>
      <c r="D67" s="10"/>
      <c r="E67" s="10"/>
      <c r="F67" s="10"/>
      <c r="G67" s="10"/>
      <c r="H67" s="25" t="str">
        <f aca="false">IF(AND(A67="",I67=""),"",IF(I66="",H66,I66))</f>
        <v/>
      </c>
      <c r="I67" s="13"/>
      <c r="J67" s="25" t="str">
        <f aca="false">IF(OR(I67="",H67=""),"",I67-H67)</f>
        <v/>
      </c>
      <c r="K67" s="27" t="str">
        <f aca="false">IF(OR(A67="",F67&lt;&gt;"Služební"),"",SUMIFS('Vozidlo a sazby'!$D$14:$D$20,'Vozidlo a sazby'!$A$14:$A$20,'Vozidlo a sazby'!$B$5,'Vozidlo a sazby'!$B$14:$B$20,"&lt;="&amp;A67,'Vozidlo a sazby'!$C$14:$C$20,"&gt;="&amp;A67))</f>
        <v/>
      </c>
      <c r="L67" s="28" t="str">
        <f aca="false">IF(OR(K67="",J67=""),"",ROUND(J67*(SUMIFS('Vozidlo a sazby'!$D$14:$D$20,'Vozidlo a sazby'!$A$14:$A$20,"Základní náhrada",'Vozidlo a sazby'!$B$14:$B$20,"&lt;="&amp;A67,'Vozidlo a sazby'!$C$14:$C$20,"&gt;="&amp;A67)+'Vozidlo a sazby'!$B$6*K67/100),2))</f>
        <v/>
      </c>
      <c r="M67" s="29"/>
      <c r="N67" s="15" t="str">
        <f aca="false">IF(OR(A67="",M67=""),"",IF(M67-A67&lt;=7,"průběžně","dodatečně"))</f>
        <v/>
      </c>
      <c r="O67" s="15" t="str">
        <f aca="false">IF(A67="","",IF(AND(J67&lt;&gt;"",J67&lt;0),"konec je menší než začátek",IF(OR(E67="",F67=""),"doplňte účel a typ",IF(AND(A66&lt;&gt;"",A67&lt;A66),"datum před předchozí jízdou",""))))</f>
        <v/>
      </c>
    </row>
    <row r="68" customFormat="false" ht="15" hidden="false" customHeight="false" outlineLevel="0" collapsed="false">
      <c r="A68" s="29"/>
      <c r="B68" s="30"/>
      <c r="C68" s="10"/>
      <c r="D68" s="10"/>
      <c r="E68" s="10"/>
      <c r="F68" s="10"/>
      <c r="G68" s="10"/>
      <c r="H68" s="25" t="str">
        <f aca="false">IF(AND(A68="",I68=""),"",IF(I67="",H67,I67))</f>
        <v/>
      </c>
      <c r="I68" s="13"/>
      <c r="J68" s="25" t="str">
        <f aca="false">IF(OR(I68="",H68=""),"",I68-H68)</f>
        <v/>
      </c>
      <c r="K68" s="27" t="str">
        <f aca="false">IF(OR(A68="",F68&lt;&gt;"Služební"),"",SUMIFS('Vozidlo a sazby'!$D$14:$D$20,'Vozidlo a sazby'!$A$14:$A$20,'Vozidlo a sazby'!$B$5,'Vozidlo a sazby'!$B$14:$B$20,"&lt;="&amp;A68,'Vozidlo a sazby'!$C$14:$C$20,"&gt;="&amp;A68))</f>
        <v/>
      </c>
      <c r="L68" s="28" t="str">
        <f aca="false">IF(OR(K68="",J68=""),"",ROUND(J68*(SUMIFS('Vozidlo a sazby'!$D$14:$D$20,'Vozidlo a sazby'!$A$14:$A$20,"Základní náhrada",'Vozidlo a sazby'!$B$14:$B$20,"&lt;="&amp;A68,'Vozidlo a sazby'!$C$14:$C$20,"&gt;="&amp;A68)+'Vozidlo a sazby'!$B$6*K68/100),2))</f>
        <v/>
      </c>
      <c r="M68" s="29"/>
      <c r="N68" s="15" t="str">
        <f aca="false">IF(OR(A68="",M68=""),"",IF(M68-A68&lt;=7,"průběžně","dodatečně"))</f>
        <v/>
      </c>
      <c r="O68" s="15" t="str">
        <f aca="false">IF(A68="","",IF(AND(J68&lt;&gt;"",J68&lt;0),"konec je menší než začátek",IF(OR(E68="",F68=""),"doplňte účel a typ",IF(AND(A67&lt;&gt;"",A68&lt;A67),"datum před předchozí jízdou",""))))</f>
        <v/>
      </c>
    </row>
    <row r="69" customFormat="false" ht="15" hidden="false" customHeight="false" outlineLevel="0" collapsed="false">
      <c r="A69" s="29"/>
      <c r="B69" s="30"/>
      <c r="C69" s="10"/>
      <c r="D69" s="10"/>
      <c r="E69" s="10"/>
      <c r="F69" s="10"/>
      <c r="G69" s="10"/>
      <c r="H69" s="25" t="str">
        <f aca="false">IF(AND(A69="",I69=""),"",IF(I68="",H68,I68))</f>
        <v/>
      </c>
      <c r="I69" s="13"/>
      <c r="J69" s="25" t="str">
        <f aca="false">IF(OR(I69="",H69=""),"",I69-H69)</f>
        <v/>
      </c>
      <c r="K69" s="27" t="str">
        <f aca="false">IF(OR(A69="",F69&lt;&gt;"Služební"),"",SUMIFS('Vozidlo a sazby'!$D$14:$D$20,'Vozidlo a sazby'!$A$14:$A$20,'Vozidlo a sazby'!$B$5,'Vozidlo a sazby'!$B$14:$B$20,"&lt;="&amp;A69,'Vozidlo a sazby'!$C$14:$C$20,"&gt;="&amp;A69))</f>
        <v/>
      </c>
      <c r="L69" s="28" t="str">
        <f aca="false">IF(OR(K69="",J69=""),"",ROUND(J69*(SUMIFS('Vozidlo a sazby'!$D$14:$D$20,'Vozidlo a sazby'!$A$14:$A$20,"Základní náhrada",'Vozidlo a sazby'!$B$14:$B$20,"&lt;="&amp;A69,'Vozidlo a sazby'!$C$14:$C$20,"&gt;="&amp;A69)+'Vozidlo a sazby'!$B$6*K69/100),2))</f>
        <v/>
      </c>
      <c r="M69" s="29"/>
      <c r="N69" s="15" t="str">
        <f aca="false">IF(OR(A69="",M69=""),"",IF(M69-A69&lt;=7,"průběžně","dodatečně"))</f>
        <v/>
      </c>
      <c r="O69" s="15" t="str">
        <f aca="false">IF(A69="","",IF(AND(J69&lt;&gt;"",J69&lt;0),"konec je menší než začátek",IF(OR(E69="",F69=""),"doplňte účel a typ",IF(AND(A68&lt;&gt;"",A69&lt;A68),"datum před předchozí jízdou",""))))</f>
        <v/>
      </c>
    </row>
    <row r="70" customFormat="false" ht="15" hidden="false" customHeight="false" outlineLevel="0" collapsed="false">
      <c r="A70" s="29"/>
      <c r="B70" s="30"/>
      <c r="C70" s="10"/>
      <c r="D70" s="10"/>
      <c r="E70" s="10"/>
      <c r="F70" s="10"/>
      <c r="G70" s="10"/>
      <c r="H70" s="25" t="str">
        <f aca="false">IF(AND(A70="",I70=""),"",IF(I69="",H69,I69))</f>
        <v/>
      </c>
      <c r="I70" s="13"/>
      <c r="J70" s="25" t="str">
        <f aca="false">IF(OR(I70="",H70=""),"",I70-H70)</f>
        <v/>
      </c>
      <c r="K70" s="27" t="str">
        <f aca="false">IF(OR(A70="",F70&lt;&gt;"Služební"),"",SUMIFS('Vozidlo a sazby'!$D$14:$D$20,'Vozidlo a sazby'!$A$14:$A$20,'Vozidlo a sazby'!$B$5,'Vozidlo a sazby'!$B$14:$B$20,"&lt;="&amp;A70,'Vozidlo a sazby'!$C$14:$C$20,"&gt;="&amp;A70))</f>
        <v/>
      </c>
      <c r="L70" s="28" t="str">
        <f aca="false">IF(OR(K70="",J70=""),"",ROUND(J70*(SUMIFS('Vozidlo a sazby'!$D$14:$D$20,'Vozidlo a sazby'!$A$14:$A$20,"Základní náhrada",'Vozidlo a sazby'!$B$14:$B$20,"&lt;="&amp;A70,'Vozidlo a sazby'!$C$14:$C$20,"&gt;="&amp;A70)+'Vozidlo a sazby'!$B$6*K70/100),2))</f>
        <v/>
      </c>
      <c r="M70" s="29"/>
      <c r="N70" s="15" t="str">
        <f aca="false">IF(OR(A70="",M70=""),"",IF(M70-A70&lt;=7,"průběžně","dodatečně"))</f>
        <v/>
      </c>
      <c r="O70" s="15" t="str">
        <f aca="false">IF(A70="","",IF(AND(J70&lt;&gt;"",J70&lt;0),"konec je menší než začátek",IF(OR(E70="",F70=""),"doplňte účel a typ",IF(AND(A69&lt;&gt;"",A70&lt;A69),"datum před předchozí jízdou",""))))</f>
        <v/>
      </c>
    </row>
    <row r="71" customFormat="false" ht="15" hidden="false" customHeight="false" outlineLevel="0" collapsed="false">
      <c r="A71" s="29"/>
      <c r="B71" s="30"/>
      <c r="C71" s="10"/>
      <c r="D71" s="10"/>
      <c r="E71" s="10"/>
      <c r="F71" s="10"/>
      <c r="G71" s="10"/>
      <c r="H71" s="25" t="str">
        <f aca="false">IF(AND(A71="",I71=""),"",IF(I70="",H70,I70))</f>
        <v/>
      </c>
      <c r="I71" s="13"/>
      <c r="J71" s="25" t="str">
        <f aca="false">IF(OR(I71="",H71=""),"",I71-H71)</f>
        <v/>
      </c>
      <c r="K71" s="27" t="str">
        <f aca="false">IF(OR(A71="",F71&lt;&gt;"Služební"),"",SUMIFS('Vozidlo a sazby'!$D$14:$D$20,'Vozidlo a sazby'!$A$14:$A$20,'Vozidlo a sazby'!$B$5,'Vozidlo a sazby'!$B$14:$B$20,"&lt;="&amp;A71,'Vozidlo a sazby'!$C$14:$C$20,"&gt;="&amp;A71))</f>
        <v/>
      </c>
      <c r="L71" s="28" t="str">
        <f aca="false">IF(OR(K71="",J71=""),"",ROUND(J71*(SUMIFS('Vozidlo a sazby'!$D$14:$D$20,'Vozidlo a sazby'!$A$14:$A$20,"Základní náhrada",'Vozidlo a sazby'!$B$14:$B$20,"&lt;="&amp;A71,'Vozidlo a sazby'!$C$14:$C$20,"&gt;="&amp;A71)+'Vozidlo a sazby'!$B$6*K71/100),2))</f>
        <v/>
      </c>
      <c r="M71" s="29"/>
      <c r="N71" s="15" t="str">
        <f aca="false">IF(OR(A71="",M71=""),"",IF(M71-A71&lt;=7,"průběžně","dodatečně"))</f>
        <v/>
      </c>
      <c r="O71" s="15" t="str">
        <f aca="false">IF(A71="","",IF(AND(J71&lt;&gt;"",J71&lt;0),"konec je menší než začátek",IF(OR(E71="",F71=""),"doplňte účel a typ",IF(AND(A70&lt;&gt;"",A71&lt;A70),"datum před předchozí jízdou",""))))</f>
        <v/>
      </c>
    </row>
    <row r="72" customFormat="false" ht="15" hidden="false" customHeight="false" outlineLevel="0" collapsed="false">
      <c r="A72" s="29"/>
      <c r="B72" s="30"/>
      <c r="C72" s="10"/>
      <c r="D72" s="10"/>
      <c r="E72" s="10"/>
      <c r="F72" s="10"/>
      <c r="G72" s="10"/>
      <c r="H72" s="25" t="str">
        <f aca="false">IF(AND(A72="",I72=""),"",IF(I71="",H71,I71))</f>
        <v/>
      </c>
      <c r="I72" s="13"/>
      <c r="J72" s="25" t="str">
        <f aca="false">IF(OR(I72="",H72=""),"",I72-H72)</f>
        <v/>
      </c>
      <c r="K72" s="27" t="str">
        <f aca="false">IF(OR(A72="",F72&lt;&gt;"Služební"),"",SUMIFS('Vozidlo a sazby'!$D$14:$D$20,'Vozidlo a sazby'!$A$14:$A$20,'Vozidlo a sazby'!$B$5,'Vozidlo a sazby'!$B$14:$B$20,"&lt;="&amp;A72,'Vozidlo a sazby'!$C$14:$C$20,"&gt;="&amp;A72))</f>
        <v/>
      </c>
      <c r="L72" s="28" t="str">
        <f aca="false">IF(OR(K72="",J72=""),"",ROUND(J72*(SUMIFS('Vozidlo a sazby'!$D$14:$D$20,'Vozidlo a sazby'!$A$14:$A$20,"Základní náhrada",'Vozidlo a sazby'!$B$14:$B$20,"&lt;="&amp;A72,'Vozidlo a sazby'!$C$14:$C$20,"&gt;="&amp;A72)+'Vozidlo a sazby'!$B$6*K72/100),2))</f>
        <v/>
      </c>
      <c r="M72" s="29"/>
      <c r="N72" s="15" t="str">
        <f aca="false">IF(OR(A72="",M72=""),"",IF(M72-A72&lt;=7,"průběžně","dodatečně"))</f>
        <v/>
      </c>
      <c r="O72" s="15" t="str">
        <f aca="false">IF(A72="","",IF(AND(J72&lt;&gt;"",J72&lt;0),"konec je menší než začátek",IF(OR(E72="",F72=""),"doplňte účel a typ",IF(AND(A71&lt;&gt;"",A72&lt;A71),"datum před předchozí jízdou",""))))</f>
        <v/>
      </c>
    </row>
    <row r="73" customFormat="false" ht="15" hidden="false" customHeight="false" outlineLevel="0" collapsed="false">
      <c r="A73" s="29"/>
      <c r="B73" s="30"/>
      <c r="C73" s="10"/>
      <c r="D73" s="10"/>
      <c r="E73" s="10"/>
      <c r="F73" s="10"/>
      <c r="G73" s="10"/>
      <c r="H73" s="25" t="str">
        <f aca="false">IF(AND(A73="",I73=""),"",IF(I72="",H72,I72))</f>
        <v/>
      </c>
      <c r="I73" s="13"/>
      <c r="J73" s="25" t="str">
        <f aca="false">IF(OR(I73="",H73=""),"",I73-H73)</f>
        <v/>
      </c>
      <c r="K73" s="27" t="str">
        <f aca="false">IF(OR(A73="",F73&lt;&gt;"Služební"),"",SUMIFS('Vozidlo a sazby'!$D$14:$D$20,'Vozidlo a sazby'!$A$14:$A$20,'Vozidlo a sazby'!$B$5,'Vozidlo a sazby'!$B$14:$B$20,"&lt;="&amp;A73,'Vozidlo a sazby'!$C$14:$C$20,"&gt;="&amp;A73))</f>
        <v/>
      </c>
      <c r="L73" s="28" t="str">
        <f aca="false">IF(OR(K73="",J73=""),"",ROUND(J73*(SUMIFS('Vozidlo a sazby'!$D$14:$D$20,'Vozidlo a sazby'!$A$14:$A$20,"Základní náhrada",'Vozidlo a sazby'!$B$14:$B$20,"&lt;="&amp;A73,'Vozidlo a sazby'!$C$14:$C$20,"&gt;="&amp;A73)+'Vozidlo a sazby'!$B$6*K73/100),2))</f>
        <v/>
      </c>
      <c r="M73" s="29"/>
      <c r="N73" s="15" t="str">
        <f aca="false">IF(OR(A73="",M73=""),"",IF(M73-A73&lt;=7,"průběžně","dodatečně"))</f>
        <v/>
      </c>
      <c r="O73" s="15" t="str">
        <f aca="false">IF(A73="","",IF(AND(J73&lt;&gt;"",J73&lt;0),"konec je menší než začátek",IF(OR(E73="",F73=""),"doplňte účel a typ",IF(AND(A72&lt;&gt;"",A73&lt;A72),"datum před předchozí jízdou",""))))</f>
        <v/>
      </c>
    </row>
    <row r="74" customFormat="false" ht="15" hidden="false" customHeight="false" outlineLevel="0" collapsed="false">
      <c r="A74" s="29"/>
      <c r="B74" s="30"/>
      <c r="C74" s="10"/>
      <c r="D74" s="10"/>
      <c r="E74" s="10"/>
      <c r="F74" s="10"/>
      <c r="G74" s="10"/>
      <c r="H74" s="25" t="str">
        <f aca="false">IF(AND(A74="",I74=""),"",IF(I73="",H73,I73))</f>
        <v/>
      </c>
      <c r="I74" s="13"/>
      <c r="J74" s="25" t="str">
        <f aca="false">IF(OR(I74="",H74=""),"",I74-H74)</f>
        <v/>
      </c>
      <c r="K74" s="27" t="str">
        <f aca="false">IF(OR(A74="",F74&lt;&gt;"Služební"),"",SUMIFS('Vozidlo a sazby'!$D$14:$D$20,'Vozidlo a sazby'!$A$14:$A$20,'Vozidlo a sazby'!$B$5,'Vozidlo a sazby'!$B$14:$B$20,"&lt;="&amp;A74,'Vozidlo a sazby'!$C$14:$C$20,"&gt;="&amp;A74))</f>
        <v/>
      </c>
      <c r="L74" s="28" t="str">
        <f aca="false">IF(OR(K74="",J74=""),"",ROUND(J74*(SUMIFS('Vozidlo a sazby'!$D$14:$D$20,'Vozidlo a sazby'!$A$14:$A$20,"Základní náhrada",'Vozidlo a sazby'!$B$14:$B$20,"&lt;="&amp;A74,'Vozidlo a sazby'!$C$14:$C$20,"&gt;="&amp;A74)+'Vozidlo a sazby'!$B$6*K74/100),2))</f>
        <v/>
      </c>
      <c r="M74" s="29"/>
      <c r="N74" s="15" t="str">
        <f aca="false">IF(OR(A74="",M74=""),"",IF(M74-A74&lt;=7,"průběžně","dodatečně"))</f>
        <v/>
      </c>
      <c r="O74" s="15" t="str">
        <f aca="false">IF(A74="","",IF(AND(J74&lt;&gt;"",J74&lt;0),"konec je menší než začátek",IF(OR(E74="",F74=""),"doplňte účel a typ",IF(AND(A73&lt;&gt;"",A74&lt;A73),"datum před předchozí jízdou",""))))</f>
        <v/>
      </c>
    </row>
    <row r="75" customFormat="false" ht="15" hidden="false" customHeight="false" outlineLevel="0" collapsed="false">
      <c r="A75" s="29"/>
      <c r="B75" s="30"/>
      <c r="C75" s="10"/>
      <c r="D75" s="10"/>
      <c r="E75" s="10"/>
      <c r="F75" s="10"/>
      <c r="G75" s="10"/>
      <c r="H75" s="25" t="str">
        <f aca="false">IF(AND(A75="",I75=""),"",IF(I74="",H74,I74))</f>
        <v/>
      </c>
      <c r="I75" s="13"/>
      <c r="J75" s="25" t="str">
        <f aca="false">IF(OR(I75="",H75=""),"",I75-H75)</f>
        <v/>
      </c>
      <c r="K75" s="27" t="str">
        <f aca="false">IF(OR(A75="",F75&lt;&gt;"Služební"),"",SUMIFS('Vozidlo a sazby'!$D$14:$D$20,'Vozidlo a sazby'!$A$14:$A$20,'Vozidlo a sazby'!$B$5,'Vozidlo a sazby'!$B$14:$B$20,"&lt;="&amp;A75,'Vozidlo a sazby'!$C$14:$C$20,"&gt;="&amp;A75))</f>
        <v/>
      </c>
      <c r="L75" s="28" t="str">
        <f aca="false">IF(OR(K75="",J75=""),"",ROUND(J75*(SUMIFS('Vozidlo a sazby'!$D$14:$D$20,'Vozidlo a sazby'!$A$14:$A$20,"Základní náhrada",'Vozidlo a sazby'!$B$14:$B$20,"&lt;="&amp;A75,'Vozidlo a sazby'!$C$14:$C$20,"&gt;="&amp;A75)+'Vozidlo a sazby'!$B$6*K75/100),2))</f>
        <v/>
      </c>
      <c r="M75" s="29"/>
      <c r="N75" s="15" t="str">
        <f aca="false">IF(OR(A75="",M75=""),"",IF(M75-A75&lt;=7,"průběžně","dodatečně"))</f>
        <v/>
      </c>
      <c r="O75" s="15" t="str">
        <f aca="false">IF(A75="","",IF(AND(J75&lt;&gt;"",J75&lt;0),"konec je menší než začátek",IF(OR(E75="",F75=""),"doplňte účel a typ",IF(AND(A74&lt;&gt;"",A75&lt;A74),"datum před předchozí jízdou",""))))</f>
        <v/>
      </c>
    </row>
    <row r="76" customFormat="false" ht="15" hidden="false" customHeight="false" outlineLevel="0" collapsed="false">
      <c r="A76" s="29"/>
      <c r="B76" s="30"/>
      <c r="C76" s="10"/>
      <c r="D76" s="10"/>
      <c r="E76" s="10"/>
      <c r="F76" s="10"/>
      <c r="G76" s="10"/>
      <c r="H76" s="25" t="str">
        <f aca="false">IF(AND(A76="",I76=""),"",IF(I75="",H75,I75))</f>
        <v/>
      </c>
      <c r="I76" s="13"/>
      <c r="J76" s="25" t="str">
        <f aca="false">IF(OR(I76="",H76=""),"",I76-H76)</f>
        <v/>
      </c>
      <c r="K76" s="27" t="str">
        <f aca="false">IF(OR(A76="",F76&lt;&gt;"Služební"),"",SUMIFS('Vozidlo a sazby'!$D$14:$D$20,'Vozidlo a sazby'!$A$14:$A$20,'Vozidlo a sazby'!$B$5,'Vozidlo a sazby'!$B$14:$B$20,"&lt;="&amp;A76,'Vozidlo a sazby'!$C$14:$C$20,"&gt;="&amp;A76))</f>
        <v/>
      </c>
      <c r="L76" s="28" t="str">
        <f aca="false">IF(OR(K76="",J76=""),"",ROUND(J76*(SUMIFS('Vozidlo a sazby'!$D$14:$D$20,'Vozidlo a sazby'!$A$14:$A$20,"Základní náhrada",'Vozidlo a sazby'!$B$14:$B$20,"&lt;="&amp;A76,'Vozidlo a sazby'!$C$14:$C$20,"&gt;="&amp;A76)+'Vozidlo a sazby'!$B$6*K76/100),2))</f>
        <v/>
      </c>
      <c r="M76" s="29"/>
      <c r="N76" s="15" t="str">
        <f aca="false">IF(OR(A76="",M76=""),"",IF(M76-A76&lt;=7,"průběžně","dodatečně"))</f>
        <v/>
      </c>
      <c r="O76" s="15" t="str">
        <f aca="false">IF(A76="","",IF(AND(J76&lt;&gt;"",J76&lt;0),"konec je menší než začátek",IF(OR(E76="",F76=""),"doplňte účel a typ",IF(AND(A75&lt;&gt;"",A76&lt;A75),"datum před předchozí jízdou",""))))</f>
        <v/>
      </c>
    </row>
    <row r="77" customFormat="false" ht="15" hidden="false" customHeight="false" outlineLevel="0" collapsed="false">
      <c r="A77" s="29"/>
      <c r="B77" s="30"/>
      <c r="C77" s="10"/>
      <c r="D77" s="10"/>
      <c r="E77" s="10"/>
      <c r="F77" s="10"/>
      <c r="G77" s="10"/>
      <c r="H77" s="25" t="str">
        <f aca="false">IF(AND(A77="",I77=""),"",IF(I76="",H76,I76))</f>
        <v/>
      </c>
      <c r="I77" s="13"/>
      <c r="J77" s="25" t="str">
        <f aca="false">IF(OR(I77="",H77=""),"",I77-H77)</f>
        <v/>
      </c>
      <c r="K77" s="27" t="str">
        <f aca="false">IF(OR(A77="",F77&lt;&gt;"Služební"),"",SUMIFS('Vozidlo a sazby'!$D$14:$D$20,'Vozidlo a sazby'!$A$14:$A$20,'Vozidlo a sazby'!$B$5,'Vozidlo a sazby'!$B$14:$B$20,"&lt;="&amp;A77,'Vozidlo a sazby'!$C$14:$C$20,"&gt;="&amp;A77))</f>
        <v/>
      </c>
      <c r="L77" s="28" t="str">
        <f aca="false">IF(OR(K77="",J77=""),"",ROUND(J77*(SUMIFS('Vozidlo a sazby'!$D$14:$D$20,'Vozidlo a sazby'!$A$14:$A$20,"Základní náhrada",'Vozidlo a sazby'!$B$14:$B$20,"&lt;="&amp;A77,'Vozidlo a sazby'!$C$14:$C$20,"&gt;="&amp;A77)+'Vozidlo a sazby'!$B$6*K77/100),2))</f>
        <v/>
      </c>
      <c r="M77" s="29"/>
      <c r="N77" s="15" t="str">
        <f aca="false">IF(OR(A77="",M77=""),"",IF(M77-A77&lt;=7,"průběžně","dodatečně"))</f>
        <v/>
      </c>
      <c r="O77" s="15" t="str">
        <f aca="false">IF(A77="","",IF(AND(J77&lt;&gt;"",J77&lt;0),"konec je menší než začátek",IF(OR(E77="",F77=""),"doplňte účel a typ",IF(AND(A76&lt;&gt;"",A77&lt;A76),"datum před předchozí jízdou",""))))</f>
        <v/>
      </c>
    </row>
    <row r="78" customFormat="false" ht="15" hidden="false" customHeight="false" outlineLevel="0" collapsed="false">
      <c r="A78" s="29"/>
      <c r="B78" s="30"/>
      <c r="C78" s="10"/>
      <c r="D78" s="10"/>
      <c r="E78" s="10"/>
      <c r="F78" s="10"/>
      <c r="G78" s="10"/>
      <c r="H78" s="25" t="str">
        <f aca="false">IF(AND(A78="",I78=""),"",IF(I77="",H77,I77))</f>
        <v/>
      </c>
      <c r="I78" s="13"/>
      <c r="J78" s="25" t="str">
        <f aca="false">IF(OR(I78="",H78=""),"",I78-H78)</f>
        <v/>
      </c>
      <c r="K78" s="27" t="str">
        <f aca="false">IF(OR(A78="",F78&lt;&gt;"Služební"),"",SUMIFS('Vozidlo a sazby'!$D$14:$D$20,'Vozidlo a sazby'!$A$14:$A$20,'Vozidlo a sazby'!$B$5,'Vozidlo a sazby'!$B$14:$B$20,"&lt;="&amp;A78,'Vozidlo a sazby'!$C$14:$C$20,"&gt;="&amp;A78))</f>
        <v/>
      </c>
      <c r="L78" s="28" t="str">
        <f aca="false">IF(OR(K78="",J78=""),"",ROUND(J78*(SUMIFS('Vozidlo a sazby'!$D$14:$D$20,'Vozidlo a sazby'!$A$14:$A$20,"Základní náhrada",'Vozidlo a sazby'!$B$14:$B$20,"&lt;="&amp;A78,'Vozidlo a sazby'!$C$14:$C$20,"&gt;="&amp;A78)+'Vozidlo a sazby'!$B$6*K78/100),2))</f>
        <v/>
      </c>
      <c r="M78" s="29"/>
      <c r="N78" s="15" t="str">
        <f aca="false">IF(OR(A78="",M78=""),"",IF(M78-A78&lt;=7,"průběžně","dodatečně"))</f>
        <v/>
      </c>
      <c r="O78" s="15" t="str">
        <f aca="false">IF(A78="","",IF(AND(J78&lt;&gt;"",J78&lt;0),"konec je menší než začátek",IF(OR(E78="",F78=""),"doplňte účel a typ",IF(AND(A77&lt;&gt;"",A78&lt;A77),"datum před předchozí jízdou",""))))</f>
        <v/>
      </c>
    </row>
    <row r="79" customFormat="false" ht="15" hidden="false" customHeight="false" outlineLevel="0" collapsed="false">
      <c r="A79" s="29"/>
      <c r="B79" s="30"/>
      <c r="C79" s="10"/>
      <c r="D79" s="10"/>
      <c r="E79" s="10"/>
      <c r="F79" s="10"/>
      <c r="G79" s="10"/>
      <c r="H79" s="25" t="str">
        <f aca="false">IF(AND(A79="",I79=""),"",IF(I78="",H78,I78))</f>
        <v/>
      </c>
      <c r="I79" s="13"/>
      <c r="J79" s="25" t="str">
        <f aca="false">IF(OR(I79="",H79=""),"",I79-H79)</f>
        <v/>
      </c>
      <c r="K79" s="27" t="str">
        <f aca="false">IF(OR(A79="",F79&lt;&gt;"Služební"),"",SUMIFS('Vozidlo a sazby'!$D$14:$D$20,'Vozidlo a sazby'!$A$14:$A$20,'Vozidlo a sazby'!$B$5,'Vozidlo a sazby'!$B$14:$B$20,"&lt;="&amp;A79,'Vozidlo a sazby'!$C$14:$C$20,"&gt;="&amp;A79))</f>
        <v/>
      </c>
      <c r="L79" s="28" t="str">
        <f aca="false">IF(OR(K79="",J79=""),"",ROUND(J79*(SUMIFS('Vozidlo a sazby'!$D$14:$D$20,'Vozidlo a sazby'!$A$14:$A$20,"Základní náhrada",'Vozidlo a sazby'!$B$14:$B$20,"&lt;="&amp;A79,'Vozidlo a sazby'!$C$14:$C$20,"&gt;="&amp;A79)+'Vozidlo a sazby'!$B$6*K79/100),2))</f>
        <v/>
      </c>
      <c r="M79" s="29"/>
      <c r="N79" s="15" t="str">
        <f aca="false">IF(OR(A79="",M79=""),"",IF(M79-A79&lt;=7,"průběžně","dodatečně"))</f>
        <v/>
      </c>
      <c r="O79" s="15" t="str">
        <f aca="false">IF(A79="","",IF(AND(J79&lt;&gt;"",J79&lt;0),"konec je menší než začátek",IF(OR(E79="",F79=""),"doplňte účel a typ",IF(AND(A78&lt;&gt;"",A79&lt;A78),"datum před předchozí jízdou",""))))</f>
        <v/>
      </c>
    </row>
    <row r="80" customFormat="false" ht="15" hidden="false" customHeight="false" outlineLevel="0" collapsed="false">
      <c r="A80" s="29"/>
      <c r="B80" s="30"/>
      <c r="C80" s="10"/>
      <c r="D80" s="10"/>
      <c r="E80" s="10"/>
      <c r="F80" s="10"/>
      <c r="G80" s="10"/>
      <c r="H80" s="25" t="str">
        <f aca="false">IF(AND(A80="",I80=""),"",IF(I79="",H79,I79))</f>
        <v/>
      </c>
      <c r="I80" s="13"/>
      <c r="J80" s="25" t="str">
        <f aca="false">IF(OR(I80="",H80=""),"",I80-H80)</f>
        <v/>
      </c>
      <c r="K80" s="27" t="str">
        <f aca="false">IF(OR(A80="",F80&lt;&gt;"Služební"),"",SUMIFS('Vozidlo a sazby'!$D$14:$D$20,'Vozidlo a sazby'!$A$14:$A$20,'Vozidlo a sazby'!$B$5,'Vozidlo a sazby'!$B$14:$B$20,"&lt;="&amp;A80,'Vozidlo a sazby'!$C$14:$C$20,"&gt;="&amp;A80))</f>
        <v/>
      </c>
      <c r="L80" s="28" t="str">
        <f aca="false">IF(OR(K80="",J80=""),"",ROUND(J80*(SUMIFS('Vozidlo a sazby'!$D$14:$D$20,'Vozidlo a sazby'!$A$14:$A$20,"Základní náhrada",'Vozidlo a sazby'!$B$14:$B$20,"&lt;="&amp;A80,'Vozidlo a sazby'!$C$14:$C$20,"&gt;="&amp;A80)+'Vozidlo a sazby'!$B$6*K80/100),2))</f>
        <v/>
      </c>
      <c r="M80" s="29"/>
      <c r="N80" s="15" t="str">
        <f aca="false">IF(OR(A80="",M80=""),"",IF(M80-A80&lt;=7,"průběžně","dodatečně"))</f>
        <v/>
      </c>
      <c r="O80" s="15" t="str">
        <f aca="false">IF(A80="","",IF(AND(J80&lt;&gt;"",J80&lt;0),"konec je menší než začátek",IF(OR(E80="",F80=""),"doplňte účel a typ",IF(AND(A79&lt;&gt;"",A80&lt;A79),"datum před předchozí jízdou",""))))</f>
        <v/>
      </c>
    </row>
    <row r="81" customFormat="false" ht="15" hidden="false" customHeight="false" outlineLevel="0" collapsed="false">
      <c r="A81" s="29"/>
      <c r="B81" s="30"/>
      <c r="C81" s="10"/>
      <c r="D81" s="10"/>
      <c r="E81" s="10"/>
      <c r="F81" s="10"/>
      <c r="G81" s="10"/>
      <c r="H81" s="25" t="str">
        <f aca="false">IF(AND(A81="",I81=""),"",IF(I80="",H80,I80))</f>
        <v/>
      </c>
      <c r="I81" s="13"/>
      <c r="J81" s="25" t="str">
        <f aca="false">IF(OR(I81="",H81=""),"",I81-H81)</f>
        <v/>
      </c>
      <c r="K81" s="27" t="str">
        <f aca="false">IF(OR(A81="",F81&lt;&gt;"Služební"),"",SUMIFS('Vozidlo a sazby'!$D$14:$D$20,'Vozidlo a sazby'!$A$14:$A$20,'Vozidlo a sazby'!$B$5,'Vozidlo a sazby'!$B$14:$B$20,"&lt;="&amp;A81,'Vozidlo a sazby'!$C$14:$C$20,"&gt;="&amp;A81))</f>
        <v/>
      </c>
      <c r="L81" s="28" t="str">
        <f aca="false">IF(OR(K81="",J81=""),"",ROUND(J81*(SUMIFS('Vozidlo a sazby'!$D$14:$D$20,'Vozidlo a sazby'!$A$14:$A$20,"Základní náhrada",'Vozidlo a sazby'!$B$14:$B$20,"&lt;="&amp;A81,'Vozidlo a sazby'!$C$14:$C$20,"&gt;="&amp;A81)+'Vozidlo a sazby'!$B$6*K81/100),2))</f>
        <v/>
      </c>
      <c r="M81" s="29"/>
      <c r="N81" s="15" t="str">
        <f aca="false">IF(OR(A81="",M81=""),"",IF(M81-A81&lt;=7,"průběžně","dodatečně"))</f>
        <v/>
      </c>
      <c r="O81" s="15" t="str">
        <f aca="false">IF(A81="","",IF(AND(J81&lt;&gt;"",J81&lt;0),"konec je menší než začátek",IF(OR(E81="",F81=""),"doplňte účel a typ",IF(AND(A80&lt;&gt;"",A81&lt;A80),"datum před předchozí jízdou",""))))</f>
        <v/>
      </c>
    </row>
    <row r="82" customFormat="false" ht="15" hidden="false" customHeight="false" outlineLevel="0" collapsed="false">
      <c r="A82" s="29"/>
      <c r="B82" s="30"/>
      <c r="C82" s="10"/>
      <c r="D82" s="10"/>
      <c r="E82" s="10"/>
      <c r="F82" s="10"/>
      <c r="G82" s="10"/>
      <c r="H82" s="25" t="str">
        <f aca="false">IF(AND(A82="",I82=""),"",IF(I81="",H81,I81))</f>
        <v/>
      </c>
      <c r="I82" s="13"/>
      <c r="J82" s="25" t="str">
        <f aca="false">IF(OR(I82="",H82=""),"",I82-H82)</f>
        <v/>
      </c>
      <c r="K82" s="27" t="str">
        <f aca="false">IF(OR(A82="",F82&lt;&gt;"Služební"),"",SUMIFS('Vozidlo a sazby'!$D$14:$D$20,'Vozidlo a sazby'!$A$14:$A$20,'Vozidlo a sazby'!$B$5,'Vozidlo a sazby'!$B$14:$B$20,"&lt;="&amp;A82,'Vozidlo a sazby'!$C$14:$C$20,"&gt;="&amp;A82))</f>
        <v/>
      </c>
      <c r="L82" s="28" t="str">
        <f aca="false">IF(OR(K82="",J82=""),"",ROUND(J82*(SUMIFS('Vozidlo a sazby'!$D$14:$D$20,'Vozidlo a sazby'!$A$14:$A$20,"Základní náhrada",'Vozidlo a sazby'!$B$14:$B$20,"&lt;="&amp;A82,'Vozidlo a sazby'!$C$14:$C$20,"&gt;="&amp;A82)+'Vozidlo a sazby'!$B$6*K82/100),2))</f>
        <v/>
      </c>
      <c r="M82" s="29"/>
      <c r="N82" s="15" t="str">
        <f aca="false">IF(OR(A82="",M82=""),"",IF(M82-A82&lt;=7,"průběžně","dodatečně"))</f>
        <v/>
      </c>
      <c r="O82" s="15" t="str">
        <f aca="false">IF(A82="","",IF(AND(J82&lt;&gt;"",J82&lt;0),"konec je menší než začátek",IF(OR(E82="",F82=""),"doplňte účel a typ",IF(AND(A81&lt;&gt;"",A82&lt;A81),"datum před předchozí jízdou",""))))</f>
        <v/>
      </c>
    </row>
    <row r="83" customFormat="false" ht="15" hidden="false" customHeight="false" outlineLevel="0" collapsed="false">
      <c r="A83" s="29"/>
      <c r="B83" s="30"/>
      <c r="C83" s="10"/>
      <c r="D83" s="10"/>
      <c r="E83" s="10"/>
      <c r="F83" s="10"/>
      <c r="G83" s="10"/>
      <c r="H83" s="25" t="str">
        <f aca="false">IF(AND(A83="",I83=""),"",IF(I82="",H82,I82))</f>
        <v/>
      </c>
      <c r="I83" s="13"/>
      <c r="J83" s="25" t="str">
        <f aca="false">IF(OR(I83="",H83=""),"",I83-H83)</f>
        <v/>
      </c>
      <c r="K83" s="27" t="str">
        <f aca="false">IF(OR(A83="",F83&lt;&gt;"Služební"),"",SUMIFS('Vozidlo a sazby'!$D$14:$D$20,'Vozidlo a sazby'!$A$14:$A$20,'Vozidlo a sazby'!$B$5,'Vozidlo a sazby'!$B$14:$B$20,"&lt;="&amp;A83,'Vozidlo a sazby'!$C$14:$C$20,"&gt;="&amp;A83))</f>
        <v/>
      </c>
      <c r="L83" s="28" t="str">
        <f aca="false">IF(OR(K83="",J83=""),"",ROUND(J83*(SUMIFS('Vozidlo a sazby'!$D$14:$D$20,'Vozidlo a sazby'!$A$14:$A$20,"Základní náhrada",'Vozidlo a sazby'!$B$14:$B$20,"&lt;="&amp;A83,'Vozidlo a sazby'!$C$14:$C$20,"&gt;="&amp;A83)+'Vozidlo a sazby'!$B$6*K83/100),2))</f>
        <v/>
      </c>
      <c r="M83" s="29"/>
      <c r="N83" s="15" t="str">
        <f aca="false">IF(OR(A83="",M83=""),"",IF(M83-A83&lt;=7,"průběžně","dodatečně"))</f>
        <v/>
      </c>
      <c r="O83" s="15" t="str">
        <f aca="false">IF(A83="","",IF(AND(J83&lt;&gt;"",J83&lt;0),"konec je menší než začátek",IF(OR(E83="",F83=""),"doplňte účel a typ",IF(AND(A82&lt;&gt;"",A83&lt;A82),"datum před předchozí jízdou",""))))</f>
        <v/>
      </c>
    </row>
    <row r="84" customFormat="false" ht="15" hidden="false" customHeight="false" outlineLevel="0" collapsed="false">
      <c r="A84" s="29"/>
      <c r="B84" s="30"/>
      <c r="C84" s="10"/>
      <c r="D84" s="10"/>
      <c r="E84" s="10"/>
      <c r="F84" s="10"/>
      <c r="G84" s="10"/>
      <c r="H84" s="25" t="str">
        <f aca="false">IF(AND(A84="",I84=""),"",IF(I83="",H83,I83))</f>
        <v/>
      </c>
      <c r="I84" s="13"/>
      <c r="J84" s="25" t="str">
        <f aca="false">IF(OR(I84="",H84=""),"",I84-H84)</f>
        <v/>
      </c>
      <c r="K84" s="27" t="str">
        <f aca="false">IF(OR(A84="",F84&lt;&gt;"Služební"),"",SUMIFS('Vozidlo a sazby'!$D$14:$D$20,'Vozidlo a sazby'!$A$14:$A$20,'Vozidlo a sazby'!$B$5,'Vozidlo a sazby'!$B$14:$B$20,"&lt;="&amp;A84,'Vozidlo a sazby'!$C$14:$C$20,"&gt;="&amp;A84))</f>
        <v/>
      </c>
      <c r="L84" s="28" t="str">
        <f aca="false">IF(OR(K84="",J84=""),"",ROUND(J84*(SUMIFS('Vozidlo a sazby'!$D$14:$D$20,'Vozidlo a sazby'!$A$14:$A$20,"Základní náhrada",'Vozidlo a sazby'!$B$14:$B$20,"&lt;="&amp;A84,'Vozidlo a sazby'!$C$14:$C$20,"&gt;="&amp;A84)+'Vozidlo a sazby'!$B$6*K84/100),2))</f>
        <v/>
      </c>
      <c r="M84" s="29"/>
      <c r="N84" s="15" t="str">
        <f aca="false">IF(OR(A84="",M84=""),"",IF(M84-A84&lt;=7,"průběžně","dodatečně"))</f>
        <v/>
      </c>
      <c r="O84" s="15" t="str">
        <f aca="false">IF(A84="","",IF(AND(J84&lt;&gt;"",J84&lt;0),"konec je menší než začátek",IF(OR(E84="",F84=""),"doplňte účel a typ",IF(AND(A83&lt;&gt;"",A84&lt;A83),"datum před předchozí jízdou",""))))</f>
        <v/>
      </c>
    </row>
    <row r="85" customFormat="false" ht="15" hidden="false" customHeight="false" outlineLevel="0" collapsed="false">
      <c r="A85" s="29"/>
      <c r="B85" s="30"/>
      <c r="C85" s="10"/>
      <c r="D85" s="10"/>
      <c r="E85" s="10"/>
      <c r="F85" s="10"/>
      <c r="G85" s="10"/>
      <c r="H85" s="25" t="str">
        <f aca="false">IF(AND(A85="",I85=""),"",IF(I84="",H84,I84))</f>
        <v/>
      </c>
      <c r="I85" s="13"/>
      <c r="J85" s="25" t="str">
        <f aca="false">IF(OR(I85="",H85=""),"",I85-H85)</f>
        <v/>
      </c>
      <c r="K85" s="27" t="str">
        <f aca="false">IF(OR(A85="",F85&lt;&gt;"Služební"),"",SUMIFS('Vozidlo a sazby'!$D$14:$D$20,'Vozidlo a sazby'!$A$14:$A$20,'Vozidlo a sazby'!$B$5,'Vozidlo a sazby'!$B$14:$B$20,"&lt;="&amp;A85,'Vozidlo a sazby'!$C$14:$C$20,"&gt;="&amp;A85))</f>
        <v/>
      </c>
      <c r="L85" s="28" t="str">
        <f aca="false">IF(OR(K85="",J85=""),"",ROUND(J85*(SUMIFS('Vozidlo a sazby'!$D$14:$D$20,'Vozidlo a sazby'!$A$14:$A$20,"Základní náhrada",'Vozidlo a sazby'!$B$14:$B$20,"&lt;="&amp;A85,'Vozidlo a sazby'!$C$14:$C$20,"&gt;="&amp;A85)+'Vozidlo a sazby'!$B$6*K85/100),2))</f>
        <v/>
      </c>
      <c r="M85" s="29"/>
      <c r="N85" s="15" t="str">
        <f aca="false">IF(OR(A85="",M85=""),"",IF(M85-A85&lt;=7,"průběžně","dodatečně"))</f>
        <v/>
      </c>
      <c r="O85" s="15" t="str">
        <f aca="false">IF(A85="","",IF(AND(J85&lt;&gt;"",J85&lt;0),"konec je menší než začátek",IF(OR(E85="",F85=""),"doplňte účel a typ",IF(AND(A84&lt;&gt;"",A85&lt;A84),"datum před předchozí jízdou",""))))</f>
        <v/>
      </c>
    </row>
    <row r="86" customFormat="false" ht="15" hidden="false" customHeight="false" outlineLevel="0" collapsed="false">
      <c r="A86" s="29"/>
      <c r="B86" s="30"/>
      <c r="C86" s="10"/>
      <c r="D86" s="10"/>
      <c r="E86" s="10"/>
      <c r="F86" s="10"/>
      <c r="G86" s="10"/>
      <c r="H86" s="25" t="str">
        <f aca="false">IF(AND(A86="",I86=""),"",IF(I85="",H85,I85))</f>
        <v/>
      </c>
      <c r="I86" s="13"/>
      <c r="J86" s="25" t="str">
        <f aca="false">IF(OR(I86="",H86=""),"",I86-H86)</f>
        <v/>
      </c>
      <c r="K86" s="27" t="str">
        <f aca="false">IF(OR(A86="",F86&lt;&gt;"Služební"),"",SUMIFS('Vozidlo a sazby'!$D$14:$D$20,'Vozidlo a sazby'!$A$14:$A$20,'Vozidlo a sazby'!$B$5,'Vozidlo a sazby'!$B$14:$B$20,"&lt;="&amp;A86,'Vozidlo a sazby'!$C$14:$C$20,"&gt;="&amp;A86))</f>
        <v/>
      </c>
      <c r="L86" s="28" t="str">
        <f aca="false">IF(OR(K86="",J86=""),"",ROUND(J86*(SUMIFS('Vozidlo a sazby'!$D$14:$D$20,'Vozidlo a sazby'!$A$14:$A$20,"Základní náhrada",'Vozidlo a sazby'!$B$14:$B$20,"&lt;="&amp;A86,'Vozidlo a sazby'!$C$14:$C$20,"&gt;="&amp;A86)+'Vozidlo a sazby'!$B$6*K86/100),2))</f>
        <v/>
      </c>
      <c r="M86" s="29"/>
      <c r="N86" s="15" t="str">
        <f aca="false">IF(OR(A86="",M86=""),"",IF(M86-A86&lt;=7,"průběžně","dodatečně"))</f>
        <v/>
      </c>
      <c r="O86" s="15" t="str">
        <f aca="false">IF(A86="","",IF(AND(J86&lt;&gt;"",J86&lt;0),"konec je menší než začátek",IF(OR(E86="",F86=""),"doplňte účel a typ",IF(AND(A85&lt;&gt;"",A86&lt;A85),"datum před předchozí jízdou",""))))</f>
        <v/>
      </c>
    </row>
    <row r="87" customFormat="false" ht="15" hidden="false" customHeight="false" outlineLevel="0" collapsed="false">
      <c r="A87" s="29"/>
      <c r="B87" s="30"/>
      <c r="C87" s="10"/>
      <c r="D87" s="10"/>
      <c r="E87" s="10"/>
      <c r="F87" s="10"/>
      <c r="G87" s="10"/>
      <c r="H87" s="25" t="str">
        <f aca="false">IF(AND(A87="",I87=""),"",IF(I86="",H86,I86))</f>
        <v/>
      </c>
      <c r="I87" s="13"/>
      <c r="J87" s="25" t="str">
        <f aca="false">IF(OR(I87="",H87=""),"",I87-H87)</f>
        <v/>
      </c>
      <c r="K87" s="27" t="str">
        <f aca="false">IF(OR(A87="",F87&lt;&gt;"Služební"),"",SUMIFS('Vozidlo a sazby'!$D$14:$D$20,'Vozidlo a sazby'!$A$14:$A$20,'Vozidlo a sazby'!$B$5,'Vozidlo a sazby'!$B$14:$B$20,"&lt;="&amp;A87,'Vozidlo a sazby'!$C$14:$C$20,"&gt;="&amp;A87))</f>
        <v/>
      </c>
      <c r="L87" s="28" t="str">
        <f aca="false">IF(OR(K87="",J87=""),"",ROUND(J87*(SUMIFS('Vozidlo a sazby'!$D$14:$D$20,'Vozidlo a sazby'!$A$14:$A$20,"Základní náhrada",'Vozidlo a sazby'!$B$14:$B$20,"&lt;="&amp;A87,'Vozidlo a sazby'!$C$14:$C$20,"&gt;="&amp;A87)+'Vozidlo a sazby'!$B$6*K87/100),2))</f>
        <v/>
      </c>
      <c r="M87" s="29"/>
      <c r="N87" s="15" t="str">
        <f aca="false">IF(OR(A87="",M87=""),"",IF(M87-A87&lt;=7,"průběžně","dodatečně"))</f>
        <v/>
      </c>
      <c r="O87" s="15" t="str">
        <f aca="false">IF(A87="","",IF(AND(J87&lt;&gt;"",J87&lt;0),"konec je menší než začátek",IF(OR(E87="",F87=""),"doplňte účel a typ",IF(AND(A86&lt;&gt;"",A87&lt;A86),"datum před předchozí jízdou",""))))</f>
        <v/>
      </c>
    </row>
    <row r="88" customFormat="false" ht="15" hidden="false" customHeight="false" outlineLevel="0" collapsed="false">
      <c r="A88" s="29"/>
      <c r="B88" s="30"/>
      <c r="C88" s="10"/>
      <c r="D88" s="10"/>
      <c r="E88" s="10"/>
      <c r="F88" s="10"/>
      <c r="G88" s="10"/>
      <c r="H88" s="25" t="str">
        <f aca="false">IF(AND(A88="",I88=""),"",IF(I87="",H87,I87))</f>
        <v/>
      </c>
      <c r="I88" s="13"/>
      <c r="J88" s="25" t="str">
        <f aca="false">IF(OR(I88="",H88=""),"",I88-H88)</f>
        <v/>
      </c>
      <c r="K88" s="27" t="str">
        <f aca="false">IF(OR(A88="",F88&lt;&gt;"Služební"),"",SUMIFS('Vozidlo a sazby'!$D$14:$D$20,'Vozidlo a sazby'!$A$14:$A$20,'Vozidlo a sazby'!$B$5,'Vozidlo a sazby'!$B$14:$B$20,"&lt;="&amp;A88,'Vozidlo a sazby'!$C$14:$C$20,"&gt;="&amp;A88))</f>
        <v/>
      </c>
      <c r="L88" s="28" t="str">
        <f aca="false">IF(OR(K88="",J88=""),"",ROUND(J88*(SUMIFS('Vozidlo a sazby'!$D$14:$D$20,'Vozidlo a sazby'!$A$14:$A$20,"Základní náhrada",'Vozidlo a sazby'!$B$14:$B$20,"&lt;="&amp;A88,'Vozidlo a sazby'!$C$14:$C$20,"&gt;="&amp;A88)+'Vozidlo a sazby'!$B$6*K88/100),2))</f>
        <v/>
      </c>
      <c r="M88" s="29"/>
      <c r="N88" s="15" t="str">
        <f aca="false">IF(OR(A88="",M88=""),"",IF(M88-A88&lt;=7,"průběžně","dodatečně"))</f>
        <v/>
      </c>
      <c r="O88" s="15" t="str">
        <f aca="false">IF(A88="","",IF(AND(J88&lt;&gt;"",J88&lt;0),"konec je menší než začátek",IF(OR(E88="",F88=""),"doplňte účel a typ",IF(AND(A87&lt;&gt;"",A88&lt;A87),"datum před předchozí jízdou",""))))</f>
        <v/>
      </c>
    </row>
    <row r="89" customFormat="false" ht="15" hidden="false" customHeight="false" outlineLevel="0" collapsed="false">
      <c r="A89" s="29"/>
      <c r="B89" s="30"/>
      <c r="C89" s="10"/>
      <c r="D89" s="10"/>
      <c r="E89" s="10"/>
      <c r="F89" s="10"/>
      <c r="G89" s="10"/>
      <c r="H89" s="25" t="str">
        <f aca="false">IF(AND(A89="",I89=""),"",IF(I88="",H88,I88))</f>
        <v/>
      </c>
      <c r="I89" s="13"/>
      <c r="J89" s="25" t="str">
        <f aca="false">IF(OR(I89="",H89=""),"",I89-H89)</f>
        <v/>
      </c>
      <c r="K89" s="27" t="str">
        <f aca="false">IF(OR(A89="",F89&lt;&gt;"Služební"),"",SUMIFS('Vozidlo a sazby'!$D$14:$D$20,'Vozidlo a sazby'!$A$14:$A$20,'Vozidlo a sazby'!$B$5,'Vozidlo a sazby'!$B$14:$B$20,"&lt;="&amp;A89,'Vozidlo a sazby'!$C$14:$C$20,"&gt;="&amp;A89))</f>
        <v/>
      </c>
      <c r="L89" s="28" t="str">
        <f aca="false">IF(OR(K89="",J89=""),"",ROUND(J89*(SUMIFS('Vozidlo a sazby'!$D$14:$D$20,'Vozidlo a sazby'!$A$14:$A$20,"Základní náhrada",'Vozidlo a sazby'!$B$14:$B$20,"&lt;="&amp;A89,'Vozidlo a sazby'!$C$14:$C$20,"&gt;="&amp;A89)+'Vozidlo a sazby'!$B$6*K89/100),2))</f>
        <v/>
      </c>
      <c r="M89" s="29"/>
      <c r="N89" s="15" t="str">
        <f aca="false">IF(OR(A89="",M89=""),"",IF(M89-A89&lt;=7,"průběžně","dodatečně"))</f>
        <v/>
      </c>
      <c r="O89" s="15" t="str">
        <f aca="false">IF(A89="","",IF(AND(J89&lt;&gt;"",J89&lt;0),"konec je menší než začátek",IF(OR(E89="",F89=""),"doplňte účel a typ",IF(AND(A88&lt;&gt;"",A89&lt;A88),"datum před předchozí jízdou",""))))</f>
        <v/>
      </c>
    </row>
    <row r="90" customFormat="false" ht="15" hidden="false" customHeight="false" outlineLevel="0" collapsed="false">
      <c r="A90" s="29"/>
      <c r="B90" s="30"/>
      <c r="C90" s="10"/>
      <c r="D90" s="10"/>
      <c r="E90" s="10"/>
      <c r="F90" s="10"/>
      <c r="G90" s="10"/>
      <c r="H90" s="25" t="str">
        <f aca="false">IF(AND(A90="",I90=""),"",IF(I89="",H89,I89))</f>
        <v/>
      </c>
      <c r="I90" s="13"/>
      <c r="J90" s="25" t="str">
        <f aca="false">IF(OR(I90="",H90=""),"",I90-H90)</f>
        <v/>
      </c>
      <c r="K90" s="27" t="str">
        <f aca="false">IF(OR(A90="",F90&lt;&gt;"Služební"),"",SUMIFS('Vozidlo a sazby'!$D$14:$D$20,'Vozidlo a sazby'!$A$14:$A$20,'Vozidlo a sazby'!$B$5,'Vozidlo a sazby'!$B$14:$B$20,"&lt;="&amp;A90,'Vozidlo a sazby'!$C$14:$C$20,"&gt;="&amp;A90))</f>
        <v/>
      </c>
      <c r="L90" s="28" t="str">
        <f aca="false">IF(OR(K90="",J90=""),"",ROUND(J90*(SUMIFS('Vozidlo a sazby'!$D$14:$D$20,'Vozidlo a sazby'!$A$14:$A$20,"Základní náhrada",'Vozidlo a sazby'!$B$14:$B$20,"&lt;="&amp;A90,'Vozidlo a sazby'!$C$14:$C$20,"&gt;="&amp;A90)+'Vozidlo a sazby'!$B$6*K90/100),2))</f>
        <v/>
      </c>
      <c r="M90" s="29"/>
      <c r="N90" s="15" t="str">
        <f aca="false">IF(OR(A90="",M90=""),"",IF(M90-A90&lt;=7,"průběžně","dodatečně"))</f>
        <v/>
      </c>
      <c r="O90" s="15" t="str">
        <f aca="false">IF(A90="","",IF(AND(J90&lt;&gt;"",J90&lt;0),"konec je menší než začátek",IF(OR(E90="",F90=""),"doplňte účel a typ",IF(AND(A89&lt;&gt;"",A90&lt;A89),"datum před předchozí jízdou",""))))</f>
        <v/>
      </c>
    </row>
    <row r="91" customFormat="false" ht="15" hidden="false" customHeight="false" outlineLevel="0" collapsed="false">
      <c r="A91" s="29"/>
      <c r="B91" s="30"/>
      <c r="C91" s="10"/>
      <c r="D91" s="10"/>
      <c r="E91" s="10"/>
      <c r="F91" s="10"/>
      <c r="G91" s="10"/>
      <c r="H91" s="25" t="str">
        <f aca="false">IF(AND(A91="",I91=""),"",IF(I90="",H90,I90))</f>
        <v/>
      </c>
      <c r="I91" s="13"/>
      <c r="J91" s="25" t="str">
        <f aca="false">IF(OR(I91="",H91=""),"",I91-H91)</f>
        <v/>
      </c>
      <c r="K91" s="27" t="str">
        <f aca="false">IF(OR(A91="",F91&lt;&gt;"Služební"),"",SUMIFS('Vozidlo a sazby'!$D$14:$D$20,'Vozidlo a sazby'!$A$14:$A$20,'Vozidlo a sazby'!$B$5,'Vozidlo a sazby'!$B$14:$B$20,"&lt;="&amp;A91,'Vozidlo a sazby'!$C$14:$C$20,"&gt;="&amp;A91))</f>
        <v/>
      </c>
      <c r="L91" s="28" t="str">
        <f aca="false">IF(OR(K91="",J91=""),"",ROUND(J91*(SUMIFS('Vozidlo a sazby'!$D$14:$D$20,'Vozidlo a sazby'!$A$14:$A$20,"Základní náhrada",'Vozidlo a sazby'!$B$14:$B$20,"&lt;="&amp;A91,'Vozidlo a sazby'!$C$14:$C$20,"&gt;="&amp;A91)+'Vozidlo a sazby'!$B$6*K91/100),2))</f>
        <v/>
      </c>
      <c r="M91" s="29"/>
      <c r="N91" s="15" t="str">
        <f aca="false">IF(OR(A91="",M91=""),"",IF(M91-A91&lt;=7,"průběžně","dodatečně"))</f>
        <v/>
      </c>
      <c r="O91" s="15" t="str">
        <f aca="false">IF(A91="","",IF(AND(J91&lt;&gt;"",J91&lt;0),"konec je menší než začátek",IF(OR(E91="",F91=""),"doplňte účel a typ",IF(AND(A90&lt;&gt;"",A91&lt;A90),"datum před předchozí jízdou",""))))</f>
        <v/>
      </c>
    </row>
    <row r="92" customFormat="false" ht="15" hidden="false" customHeight="false" outlineLevel="0" collapsed="false">
      <c r="A92" s="29"/>
      <c r="B92" s="30"/>
      <c r="C92" s="10"/>
      <c r="D92" s="10"/>
      <c r="E92" s="10"/>
      <c r="F92" s="10"/>
      <c r="G92" s="10"/>
      <c r="H92" s="25" t="str">
        <f aca="false">IF(AND(A92="",I92=""),"",IF(I91="",H91,I91))</f>
        <v/>
      </c>
      <c r="I92" s="13"/>
      <c r="J92" s="25" t="str">
        <f aca="false">IF(OR(I92="",H92=""),"",I92-H92)</f>
        <v/>
      </c>
      <c r="K92" s="27" t="str">
        <f aca="false">IF(OR(A92="",F92&lt;&gt;"Služební"),"",SUMIFS('Vozidlo a sazby'!$D$14:$D$20,'Vozidlo a sazby'!$A$14:$A$20,'Vozidlo a sazby'!$B$5,'Vozidlo a sazby'!$B$14:$B$20,"&lt;="&amp;A92,'Vozidlo a sazby'!$C$14:$C$20,"&gt;="&amp;A92))</f>
        <v/>
      </c>
      <c r="L92" s="28" t="str">
        <f aca="false">IF(OR(K92="",J92=""),"",ROUND(J92*(SUMIFS('Vozidlo a sazby'!$D$14:$D$20,'Vozidlo a sazby'!$A$14:$A$20,"Základní náhrada",'Vozidlo a sazby'!$B$14:$B$20,"&lt;="&amp;A92,'Vozidlo a sazby'!$C$14:$C$20,"&gt;="&amp;A92)+'Vozidlo a sazby'!$B$6*K92/100),2))</f>
        <v/>
      </c>
      <c r="M92" s="29"/>
      <c r="N92" s="15" t="str">
        <f aca="false">IF(OR(A92="",M92=""),"",IF(M92-A92&lt;=7,"průběžně","dodatečně"))</f>
        <v/>
      </c>
      <c r="O92" s="15" t="str">
        <f aca="false">IF(A92="","",IF(AND(J92&lt;&gt;"",J92&lt;0),"konec je menší než začátek",IF(OR(E92="",F92=""),"doplňte účel a typ",IF(AND(A91&lt;&gt;"",A92&lt;A91),"datum před předchozí jízdou",""))))</f>
        <v/>
      </c>
    </row>
    <row r="93" customFormat="false" ht="15" hidden="false" customHeight="false" outlineLevel="0" collapsed="false">
      <c r="A93" s="29"/>
      <c r="B93" s="30"/>
      <c r="C93" s="10"/>
      <c r="D93" s="10"/>
      <c r="E93" s="10"/>
      <c r="F93" s="10"/>
      <c r="G93" s="10"/>
      <c r="H93" s="25" t="str">
        <f aca="false">IF(AND(A93="",I93=""),"",IF(I92="",H92,I92))</f>
        <v/>
      </c>
      <c r="I93" s="13"/>
      <c r="J93" s="25" t="str">
        <f aca="false">IF(OR(I93="",H93=""),"",I93-H93)</f>
        <v/>
      </c>
      <c r="K93" s="27" t="str">
        <f aca="false">IF(OR(A93="",F93&lt;&gt;"Služební"),"",SUMIFS('Vozidlo a sazby'!$D$14:$D$20,'Vozidlo a sazby'!$A$14:$A$20,'Vozidlo a sazby'!$B$5,'Vozidlo a sazby'!$B$14:$B$20,"&lt;="&amp;A93,'Vozidlo a sazby'!$C$14:$C$20,"&gt;="&amp;A93))</f>
        <v/>
      </c>
      <c r="L93" s="28" t="str">
        <f aca="false">IF(OR(K93="",J93=""),"",ROUND(J93*(SUMIFS('Vozidlo a sazby'!$D$14:$D$20,'Vozidlo a sazby'!$A$14:$A$20,"Základní náhrada",'Vozidlo a sazby'!$B$14:$B$20,"&lt;="&amp;A93,'Vozidlo a sazby'!$C$14:$C$20,"&gt;="&amp;A93)+'Vozidlo a sazby'!$B$6*K93/100),2))</f>
        <v/>
      </c>
      <c r="M93" s="29"/>
      <c r="N93" s="15" t="str">
        <f aca="false">IF(OR(A93="",M93=""),"",IF(M93-A93&lt;=7,"průběžně","dodatečně"))</f>
        <v/>
      </c>
      <c r="O93" s="15" t="str">
        <f aca="false">IF(A93="","",IF(AND(J93&lt;&gt;"",J93&lt;0),"konec je menší než začátek",IF(OR(E93="",F93=""),"doplňte účel a typ",IF(AND(A92&lt;&gt;"",A93&lt;A92),"datum před předchozí jízdou",""))))</f>
        <v/>
      </c>
    </row>
    <row r="94" customFormat="false" ht="15" hidden="false" customHeight="false" outlineLevel="0" collapsed="false">
      <c r="A94" s="29"/>
      <c r="B94" s="30"/>
      <c r="C94" s="10"/>
      <c r="D94" s="10"/>
      <c r="E94" s="10"/>
      <c r="F94" s="10"/>
      <c r="G94" s="10"/>
      <c r="H94" s="25" t="str">
        <f aca="false">IF(AND(A94="",I94=""),"",IF(I93="",H93,I93))</f>
        <v/>
      </c>
      <c r="I94" s="13"/>
      <c r="J94" s="25" t="str">
        <f aca="false">IF(OR(I94="",H94=""),"",I94-H94)</f>
        <v/>
      </c>
      <c r="K94" s="27" t="str">
        <f aca="false">IF(OR(A94="",F94&lt;&gt;"Služební"),"",SUMIFS('Vozidlo a sazby'!$D$14:$D$20,'Vozidlo a sazby'!$A$14:$A$20,'Vozidlo a sazby'!$B$5,'Vozidlo a sazby'!$B$14:$B$20,"&lt;="&amp;A94,'Vozidlo a sazby'!$C$14:$C$20,"&gt;="&amp;A94))</f>
        <v/>
      </c>
      <c r="L94" s="28" t="str">
        <f aca="false">IF(OR(K94="",J94=""),"",ROUND(J94*(SUMIFS('Vozidlo a sazby'!$D$14:$D$20,'Vozidlo a sazby'!$A$14:$A$20,"Základní náhrada",'Vozidlo a sazby'!$B$14:$B$20,"&lt;="&amp;A94,'Vozidlo a sazby'!$C$14:$C$20,"&gt;="&amp;A94)+'Vozidlo a sazby'!$B$6*K94/100),2))</f>
        <v/>
      </c>
      <c r="M94" s="29"/>
      <c r="N94" s="15" t="str">
        <f aca="false">IF(OR(A94="",M94=""),"",IF(M94-A94&lt;=7,"průběžně","dodatečně"))</f>
        <v/>
      </c>
      <c r="O94" s="15" t="str">
        <f aca="false">IF(A94="","",IF(AND(J94&lt;&gt;"",J94&lt;0),"konec je menší než začátek",IF(OR(E94="",F94=""),"doplňte účel a typ",IF(AND(A93&lt;&gt;"",A94&lt;A93),"datum před předchozí jízdou",""))))</f>
        <v/>
      </c>
    </row>
    <row r="95" customFormat="false" ht="15" hidden="false" customHeight="false" outlineLevel="0" collapsed="false">
      <c r="A95" s="29"/>
      <c r="B95" s="30"/>
      <c r="C95" s="10"/>
      <c r="D95" s="10"/>
      <c r="E95" s="10"/>
      <c r="F95" s="10"/>
      <c r="G95" s="10"/>
      <c r="H95" s="25" t="str">
        <f aca="false">IF(AND(A95="",I95=""),"",IF(I94="",H94,I94))</f>
        <v/>
      </c>
      <c r="I95" s="13"/>
      <c r="J95" s="25" t="str">
        <f aca="false">IF(OR(I95="",H95=""),"",I95-H95)</f>
        <v/>
      </c>
      <c r="K95" s="27" t="str">
        <f aca="false">IF(OR(A95="",F95&lt;&gt;"Služební"),"",SUMIFS('Vozidlo a sazby'!$D$14:$D$20,'Vozidlo a sazby'!$A$14:$A$20,'Vozidlo a sazby'!$B$5,'Vozidlo a sazby'!$B$14:$B$20,"&lt;="&amp;A95,'Vozidlo a sazby'!$C$14:$C$20,"&gt;="&amp;A95))</f>
        <v/>
      </c>
      <c r="L95" s="28" t="str">
        <f aca="false">IF(OR(K95="",J95=""),"",ROUND(J95*(SUMIFS('Vozidlo a sazby'!$D$14:$D$20,'Vozidlo a sazby'!$A$14:$A$20,"Základní náhrada",'Vozidlo a sazby'!$B$14:$B$20,"&lt;="&amp;A95,'Vozidlo a sazby'!$C$14:$C$20,"&gt;="&amp;A95)+'Vozidlo a sazby'!$B$6*K95/100),2))</f>
        <v/>
      </c>
      <c r="M95" s="29"/>
      <c r="N95" s="15" t="str">
        <f aca="false">IF(OR(A95="",M95=""),"",IF(M95-A95&lt;=7,"průběžně","dodatečně"))</f>
        <v/>
      </c>
      <c r="O95" s="15" t="str">
        <f aca="false">IF(A95="","",IF(AND(J95&lt;&gt;"",J95&lt;0),"konec je menší než začátek",IF(OR(E95="",F95=""),"doplňte účel a typ",IF(AND(A94&lt;&gt;"",A95&lt;A94),"datum před předchozí jízdou",""))))</f>
        <v/>
      </c>
    </row>
    <row r="96" customFormat="false" ht="15" hidden="false" customHeight="false" outlineLevel="0" collapsed="false">
      <c r="A96" s="29"/>
      <c r="B96" s="30"/>
      <c r="C96" s="10"/>
      <c r="D96" s="10"/>
      <c r="E96" s="10"/>
      <c r="F96" s="10"/>
      <c r="G96" s="10"/>
      <c r="H96" s="25" t="str">
        <f aca="false">IF(AND(A96="",I96=""),"",IF(I95="",H95,I95))</f>
        <v/>
      </c>
      <c r="I96" s="13"/>
      <c r="J96" s="25" t="str">
        <f aca="false">IF(OR(I96="",H96=""),"",I96-H96)</f>
        <v/>
      </c>
      <c r="K96" s="27" t="str">
        <f aca="false">IF(OR(A96="",F96&lt;&gt;"Služební"),"",SUMIFS('Vozidlo a sazby'!$D$14:$D$20,'Vozidlo a sazby'!$A$14:$A$20,'Vozidlo a sazby'!$B$5,'Vozidlo a sazby'!$B$14:$B$20,"&lt;="&amp;A96,'Vozidlo a sazby'!$C$14:$C$20,"&gt;="&amp;A96))</f>
        <v/>
      </c>
      <c r="L96" s="28" t="str">
        <f aca="false">IF(OR(K96="",J96=""),"",ROUND(J96*(SUMIFS('Vozidlo a sazby'!$D$14:$D$20,'Vozidlo a sazby'!$A$14:$A$20,"Základní náhrada",'Vozidlo a sazby'!$B$14:$B$20,"&lt;="&amp;A96,'Vozidlo a sazby'!$C$14:$C$20,"&gt;="&amp;A96)+'Vozidlo a sazby'!$B$6*K96/100),2))</f>
        <v/>
      </c>
      <c r="M96" s="29"/>
      <c r="N96" s="15" t="str">
        <f aca="false">IF(OR(A96="",M96=""),"",IF(M96-A96&lt;=7,"průběžně","dodatečně"))</f>
        <v/>
      </c>
      <c r="O96" s="15" t="str">
        <f aca="false">IF(A96="","",IF(AND(J96&lt;&gt;"",J96&lt;0),"konec je menší než začátek",IF(OR(E96="",F96=""),"doplňte účel a typ",IF(AND(A95&lt;&gt;"",A96&lt;A95),"datum před předchozí jízdou",""))))</f>
        <v/>
      </c>
    </row>
    <row r="97" customFormat="false" ht="15" hidden="false" customHeight="false" outlineLevel="0" collapsed="false">
      <c r="A97" s="29"/>
      <c r="B97" s="30"/>
      <c r="C97" s="10"/>
      <c r="D97" s="10"/>
      <c r="E97" s="10"/>
      <c r="F97" s="10"/>
      <c r="G97" s="10"/>
      <c r="H97" s="25" t="str">
        <f aca="false">IF(AND(A97="",I97=""),"",IF(I96="",H96,I96))</f>
        <v/>
      </c>
      <c r="I97" s="13"/>
      <c r="J97" s="25" t="str">
        <f aca="false">IF(OR(I97="",H97=""),"",I97-H97)</f>
        <v/>
      </c>
      <c r="K97" s="27" t="str">
        <f aca="false">IF(OR(A97="",F97&lt;&gt;"Služební"),"",SUMIFS('Vozidlo a sazby'!$D$14:$D$20,'Vozidlo a sazby'!$A$14:$A$20,'Vozidlo a sazby'!$B$5,'Vozidlo a sazby'!$B$14:$B$20,"&lt;="&amp;A97,'Vozidlo a sazby'!$C$14:$C$20,"&gt;="&amp;A97))</f>
        <v/>
      </c>
      <c r="L97" s="28" t="str">
        <f aca="false">IF(OR(K97="",J97=""),"",ROUND(J97*(SUMIFS('Vozidlo a sazby'!$D$14:$D$20,'Vozidlo a sazby'!$A$14:$A$20,"Základní náhrada",'Vozidlo a sazby'!$B$14:$B$20,"&lt;="&amp;A97,'Vozidlo a sazby'!$C$14:$C$20,"&gt;="&amp;A97)+'Vozidlo a sazby'!$B$6*K97/100),2))</f>
        <v/>
      </c>
      <c r="M97" s="29"/>
      <c r="N97" s="15" t="str">
        <f aca="false">IF(OR(A97="",M97=""),"",IF(M97-A97&lt;=7,"průběžně","dodatečně"))</f>
        <v/>
      </c>
      <c r="O97" s="15" t="str">
        <f aca="false">IF(A97="","",IF(AND(J97&lt;&gt;"",J97&lt;0),"konec je menší než začátek",IF(OR(E97="",F97=""),"doplňte účel a typ",IF(AND(A96&lt;&gt;"",A97&lt;A96),"datum před předchozí jízdou",""))))</f>
        <v/>
      </c>
    </row>
    <row r="98" customFormat="false" ht="15" hidden="false" customHeight="false" outlineLevel="0" collapsed="false">
      <c r="A98" s="29"/>
      <c r="B98" s="30"/>
      <c r="C98" s="10"/>
      <c r="D98" s="10"/>
      <c r="E98" s="10"/>
      <c r="F98" s="10"/>
      <c r="G98" s="10"/>
      <c r="H98" s="25" t="str">
        <f aca="false">IF(AND(A98="",I98=""),"",IF(I97="",H97,I97))</f>
        <v/>
      </c>
      <c r="I98" s="13"/>
      <c r="J98" s="25" t="str">
        <f aca="false">IF(OR(I98="",H98=""),"",I98-H98)</f>
        <v/>
      </c>
      <c r="K98" s="27" t="str">
        <f aca="false">IF(OR(A98="",F98&lt;&gt;"Služební"),"",SUMIFS('Vozidlo a sazby'!$D$14:$D$20,'Vozidlo a sazby'!$A$14:$A$20,'Vozidlo a sazby'!$B$5,'Vozidlo a sazby'!$B$14:$B$20,"&lt;="&amp;A98,'Vozidlo a sazby'!$C$14:$C$20,"&gt;="&amp;A98))</f>
        <v/>
      </c>
      <c r="L98" s="28" t="str">
        <f aca="false">IF(OR(K98="",J98=""),"",ROUND(J98*(SUMIFS('Vozidlo a sazby'!$D$14:$D$20,'Vozidlo a sazby'!$A$14:$A$20,"Základní náhrada",'Vozidlo a sazby'!$B$14:$B$20,"&lt;="&amp;A98,'Vozidlo a sazby'!$C$14:$C$20,"&gt;="&amp;A98)+'Vozidlo a sazby'!$B$6*K98/100),2))</f>
        <v/>
      </c>
      <c r="M98" s="29"/>
      <c r="N98" s="15" t="str">
        <f aca="false">IF(OR(A98="",M98=""),"",IF(M98-A98&lt;=7,"průběžně","dodatečně"))</f>
        <v/>
      </c>
      <c r="O98" s="15" t="str">
        <f aca="false">IF(A98="","",IF(AND(J98&lt;&gt;"",J98&lt;0),"konec je menší než začátek",IF(OR(E98="",F98=""),"doplňte účel a typ",IF(AND(A97&lt;&gt;"",A98&lt;A97),"datum před předchozí jízdou",""))))</f>
        <v/>
      </c>
    </row>
    <row r="99" customFormat="false" ht="15" hidden="false" customHeight="false" outlineLevel="0" collapsed="false">
      <c r="A99" s="29"/>
      <c r="B99" s="30"/>
      <c r="C99" s="10"/>
      <c r="D99" s="10"/>
      <c r="E99" s="10"/>
      <c r="F99" s="10"/>
      <c r="G99" s="10"/>
      <c r="H99" s="25" t="str">
        <f aca="false">IF(AND(A99="",I99=""),"",IF(I98="",H98,I98))</f>
        <v/>
      </c>
      <c r="I99" s="13"/>
      <c r="J99" s="25" t="str">
        <f aca="false">IF(OR(I99="",H99=""),"",I99-H99)</f>
        <v/>
      </c>
      <c r="K99" s="27" t="str">
        <f aca="false">IF(OR(A99="",F99&lt;&gt;"Služební"),"",SUMIFS('Vozidlo a sazby'!$D$14:$D$20,'Vozidlo a sazby'!$A$14:$A$20,'Vozidlo a sazby'!$B$5,'Vozidlo a sazby'!$B$14:$B$20,"&lt;="&amp;A99,'Vozidlo a sazby'!$C$14:$C$20,"&gt;="&amp;A99))</f>
        <v/>
      </c>
      <c r="L99" s="28" t="str">
        <f aca="false">IF(OR(K99="",J99=""),"",ROUND(J99*(SUMIFS('Vozidlo a sazby'!$D$14:$D$20,'Vozidlo a sazby'!$A$14:$A$20,"Základní náhrada",'Vozidlo a sazby'!$B$14:$B$20,"&lt;="&amp;A99,'Vozidlo a sazby'!$C$14:$C$20,"&gt;="&amp;A99)+'Vozidlo a sazby'!$B$6*K99/100),2))</f>
        <v/>
      </c>
      <c r="M99" s="29"/>
      <c r="N99" s="15" t="str">
        <f aca="false">IF(OR(A99="",M99=""),"",IF(M99-A99&lt;=7,"průběžně","dodatečně"))</f>
        <v/>
      </c>
      <c r="O99" s="15" t="str">
        <f aca="false">IF(A99="","",IF(AND(J99&lt;&gt;"",J99&lt;0),"konec je menší než začátek",IF(OR(E99="",F99=""),"doplňte účel a typ",IF(AND(A98&lt;&gt;"",A99&lt;A98),"datum před předchozí jízdou",""))))</f>
        <v/>
      </c>
    </row>
    <row r="100" customFormat="false" ht="15" hidden="false" customHeight="false" outlineLevel="0" collapsed="false">
      <c r="A100" s="29"/>
      <c r="B100" s="30"/>
      <c r="C100" s="10"/>
      <c r="D100" s="10"/>
      <c r="E100" s="10"/>
      <c r="F100" s="10"/>
      <c r="G100" s="10"/>
      <c r="H100" s="25" t="str">
        <f aca="false">IF(AND(A100="",I100=""),"",IF(I99="",H99,I99))</f>
        <v/>
      </c>
      <c r="I100" s="13"/>
      <c r="J100" s="25" t="str">
        <f aca="false">IF(OR(I100="",H100=""),"",I100-H100)</f>
        <v/>
      </c>
      <c r="K100" s="27" t="str">
        <f aca="false">IF(OR(A100="",F100&lt;&gt;"Služební"),"",SUMIFS('Vozidlo a sazby'!$D$14:$D$20,'Vozidlo a sazby'!$A$14:$A$20,'Vozidlo a sazby'!$B$5,'Vozidlo a sazby'!$B$14:$B$20,"&lt;="&amp;A100,'Vozidlo a sazby'!$C$14:$C$20,"&gt;="&amp;A100))</f>
        <v/>
      </c>
      <c r="L100" s="28" t="str">
        <f aca="false">IF(OR(K100="",J100=""),"",ROUND(J100*(SUMIFS('Vozidlo a sazby'!$D$14:$D$20,'Vozidlo a sazby'!$A$14:$A$20,"Základní náhrada",'Vozidlo a sazby'!$B$14:$B$20,"&lt;="&amp;A100,'Vozidlo a sazby'!$C$14:$C$20,"&gt;="&amp;A100)+'Vozidlo a sazby'!$B$6*K100/100),2))</f>
        <v/>
      </c>
      <c r="M100" s="29"/>
      <c r="N100" s="15" t="str">
        <f aca="false">IF(OR(A100="",M100=""),"",IF(M100-A100&lt;=7,"průběžně","dodatečně"))</f>
        <v/>
      </c>
      <c r="O100" s="15" t="str">
        <f aca="false">IF(A100="","",IF(AND(J100&lt;&gt;"",J100&lt;0),"konec je menší než začátek",IF(OR(E100="",F100=""),"doplňte účel a typ",IF(AND(A99&lt;&gt;"",A100&lt;A99),"datum před předchozí jízdou",""))))</f>
        <v/>
      </c>
    </row>
    <row r="101" customFormat="false" ht="15" hidden="false" customHeight="false" outlineLevel="0" collapsed="false">
      <c r="A101" s="29"/>
      <c r="B101" s="30"/>
      <c r="C101" s="10"/>
      <c r="D101" s="10"/>
      <c r="E101" s="10"/>
      <c r="F101" s="10"/>
      <c r="G101" s="10"/>
      <c r="H101" s="25" t="str">
        <f aca="false">IF(AND(A101="",I101=""),"",IF(I100="",H100,I100))</f>
        <v/>
      </c>
      <c r="I101" s="13"/>
      <c r="J101" s="25" t="str">
        <f aca="false">IF(OR(I101="",H101=""),"",I101-H101)</f>
        <v/>
      </c>
      <c r="K101" s="27" t="str">
        <f aca="false">IF(OR(A101="",F101&lt;&gt;"Služební"),"",SUMIFS('Vozidlo a sazby'!$D$14:$D$20,'Vozidlo a sazby'!$A$14:$A$20,'Vozidlo a sazby'!$B$5,'Vozidlo a sazby'!$B$14:$B$20,"&lt;="&amp;A101,'Vozidlo a sazby'!$C$14:$C$20,"&gt;="&amp;A101))</f>
        <v/>
      </c>
      <c r="L101" s="28" t="str">
        <f aca="false">IF(OR(K101="",J101=""),"",ROUND(J101*(SUMIFS('Vozidlo a sazby'!$D$14:$D$20,'Vozidlo a sazby'!$A$14:$A$20,"Základní náhrada",'Vozidlo a sazby'!$B$14:$B$20,"&lt;="&amp;A101,'Vozidlo a sazby'!$C$14:$C$20,"&gt;="&amp;A101)+'Vozidlo a sazby'!$B$6*K101/100),2))</f>
        <v/>
      </c>
      <c r="M101" s="29"/>
      <c r="N101" s="15" t="str">
        <f aca="false">IF(OR(A101="",M101=""),"",IF(M101-A101&lt;=7,"průběžně","dodatečně"))</f>
        <v/>
      </c>
      <c r="O101" s="15" t="str">
        <f aca="false">IF(A101="","",IF(AND(J101&lt;&gt;"",J101&lt;0),"konec je menší než začátek",IF(OR(E101="",F101=""),"doplňte účel a typ",IF(AND(A100&lt;&gt;"",A101&lt;A100),"datum před předchozí jízdou",""))))</f>
        <v/>
      </c>
    </row>
    <row r="102" customFormat="false" ht="15" hidden="false" customHeight="false" outlineLevel="0" collapsed="false">
      <c r="A102" s="29"/>
      <c r="B102" s="30"/>
      <c r="C102" s="10"/>
      <c r="D102" s="10"/>
      <c r="E102" s="10"/>
      <c r="F102" s="10"/>
      <c r="G102" s="10"/>
      <c r="H102" s="25" t="str">
        <f aca="false">IF(AND(A102="",I102=""),"",IF(I101="",H101,I101))</f>
        <v/>
      </c>
      <c r="I102" s="13"/>
      <c r="J102" s="25" t="str">
        <f aca="false">IF(OR(I102="",H102=""),"",I102-H102)</f>
        <v/>
      </c>
      <c r="K102" s="27" t="str">
        <f aca="false">IF(OR(A102="",F102&lt;&gt;"Služební"),"",SUMIFS('Vozidlo a sazby'!$D$14:$D$20,'Vozidlo a sazby'!$A$14:$A$20,'Vozidlo a sazby'!$B$5,'Vozidlo a sazby'!$B$14:$B$20,"&lt;="&amp;A102,'Vozidlo a sazby'!$C$14:$C$20,"&gt;="&amp;A102))</f>
        <v/>
      </c>
      <c r="L102" s="28" t="str">
        <f aca="false">IF(OR(K102="",J102=""),"",ROUND(J102*(SUMIFS('Vozidlo a sazby'!$D$14:$D$20,'Vozidlo a sazby'!$A$14:$A$20,"Základní náhrada",'Vozidlo a sazby'!$B$14:$B$20,"&lt;="&amp;A102,'Vozidlo a sazby'!$C$14:$C$20,"&gt;="&amp;A102)+'Vozidlo a sazby'!$B$6*K102/100),2))</f>
        <v/>
      </c>
      <c r="M102" s="29"/>
      <c r="N102" s="15" t="str">
        <f aca="false">IF(OR(A102="",M102=""),"",IF(M102-A102&lt;=7,"průběžně","dodatečně"))</f>
        <v/>
      </c>
      <c r="O102" s="15" t="str">
        <f aca="false">IF(A102="","",IF(AND(J102&lt;&gt;"",J102&lt;0),"konec je menší než začátek",IF(OR(E102="",F102=""),"doplňte účel a typ",IF(AND(A101&lt;&gt;"",A102&lt;A101),"datum před předchozí jízdou",""))))</f>
        <v/>
      </c>
    </row>
    <row r="103" customFormat="false" ht="15" hidden="false" customHeight="false" outlineLevel="0" collapsed="false">
      <c r="A103" s="29"/>
      <c r="B103" s="30"/>
      <c r="C103" s="10"/>
      <c r="D103" s="10"/>
      <c r="E103" s="10"/>
      <c r="F103" s="10"/>
      <c r="G103" s="10"/>
      <c r="H103" s="25" t="str">
        <f aca="false">IF(AND(A103="",I103=""),"",IF(I102="",H102,I102))</f>
        <v/>
      </c>
      <c r="I103" s="13"/>
      <c r="J103" s="25" t="str">
        <f aca="false">IF(OR(I103="",H103=""),"",I103-H103)</f>
        <v/>
      </c>
      <c r="K103" s="27" t="str">
        <f aca="false">IF(OR(A103="",F103&lt;&gt;"Služební"),"",SUMIFS('Vozidlo a sazby'!$D$14:$D$20,'Vozidlo a sazby'!$A$14:$A$20,'Vozidlo a sazby'!$B$5,'Vozidlo a sazby'!$B$14:$B$20,"&lt;="&amp;A103,'Vozidlo a sazby'!$C$14:$C$20,"&gt;="&amp;A103))</f>
        <v/>
      </c>
      <c r="L103" s="28" t="str">
        <f aca="false">IF(OR(K103="",J103=""),"",ROUND(J103*(SUMIFS('Vozidlo a sazby'!$D$14:$D$20,'Vozidlo a sazby'!$A$14:$A$20,"Základní náhrada",'Vozidlo a sazby'!$B$14:$B$20,"&lt;="&amp;A103,'Vozidlo a sazby'!$C$14:$C$20,"&gt;="&amp;A103)+'Vozidlo a sazby'!$B$6*K103/100),2))</f>
        <v/>
      </c>
      <c r="M103" s="29"/>
      <c r="N103" s="15" t="str">
        <f aca="false">IF(OR(A103="",M103=""),"",IF(M103-A103&lt;=7,"průběžně","dodatečně"))</f>
        <v/>
      </c>
      <c r="O103" s="15" t="str">
        <f aca="false">IF(A103="","",IF(AND(J103&lt;&gt;"",J103&lt;0),"konec je menší než začátek",IF(OR(E103="",F103=""),"doplňte účel a typ",IF(AND(A102&lt;&gt;"",A103&lt;A102),"datum před předchozí jízdou",""))))</f>
        <v/>
      </c>
    </row>
    <row r="104" customFormat="false" ht="15" hidden="false" customHeight="false" outlineLevel="0" collapsed="false">
      <c r="A104" s="29"/>
      <c r="B104" s="30"/>
      <c r="C104" s="10"/>
      <c r="D104" s="10"/>
      <c r="E104" s="10"/>
      <c r="F104" s="10"/>
      <c r="G104" s="10"/>
      <c r="H104" s="25" t="str">
        <f aca="false">IF(AND(A104="",I104=""),"",IF(I103="",H103,I103))</f>
        <v/>
      </c>
      <c r="I104" s="13"/>
      <c r="J104" s="25" t="str">
        <f aca="false">IF(OR(I104="",H104=""),"",I104-H104)</f>
        <v/>
      </c>
      <c r="K104" s="27" t="str">
        <f aca="false">IF(OR(A104="",F104&lt;&gt;"Služební"),"",SUMIFS('Vozidlo a sazby'!$D$14:$D$20,'Vozidlo a sazby'!$A$14:$A$20,'Vozidlo a sazby'!$B$5,'Vozidlo a sazby'!$B$14:$B$20,"&lt;="&amp;A104,'Vozidlo a sazby'!$C$14:$C$20,"&gt;="&amp;A104))</f>
        <v/>
      </c>
      <c r="L104" s="28" t="str">
        <f aca="false">IF(OR(K104="",J104=""),"",ROUND(J104*(SUMIFS('Vozidlo a sazby'!$D$14:$D$20,'Vozidlo a sazby'!$A$14:$A$20,"Základní náhrada",'Vozidlo a sazby'!$B$14:$B$20,"&lt;="&amp;A104,'Vozidlo a sazby'!$C$14:$C$20,"&gt;="&amp;A104)+'Vozidlo a sazby'!$B$6*K104/100),2))</f>
        <v/>
      </c>
      <c r="M104" s="29"/>
      <c r="N104" s="15" t="str">
        <f aca="false">IF(OR(A104="",M104=""),"",IF(M104-A104&lt;=7,"průběžně","dodatečně"))</f>
        <v/>
      </c>
      <c r="O104" s="15" t="str">
        <f aca="false">IF(A104="","",IF(AND(J104&lt;&gt;"",J104&lt;0),"konec je menší než začátek",IF(OR(E104="",F104=""),"doplňte účel a typ",IF(AND(A103&lt;&gt;"",A104&lt;A103),"datum před předchozí jízdou",""))))</f>
        <v/>
      </c>
    </row>
    <row r="105" customFormat="false" ht="15" hidden="false" customHeight="false" outlineLevel="0" collapsed="false">
      <c r="A105" s="29"/>
      <c r="B105" s="30"/>
      <c r="C105" s="10"/>
      <c r="D105" s="10"/>
      <c r="E105" s="10"/>
      <c r="F105" s="10"/>
      <c r="G105" s="10"/>
      <c r="H105" s="25" t="str">
        <f aca="false">IF(AND(A105="",I105=""),"",IF(I104="",H104,I104))</f>
        <v/>
      </c>
      <c r="I105" s="13"/>
      <c r="J105" s="25" t="str">
        <f aca="false">IF(OR(I105="",H105=""),"",I105-H105)</f>
        <v/>
      </c>
      <c r="K105" s="27" t="str">
        <f aca="false">IF(OR(A105="",F105&lt;&gt;"Služební"),"",SUMIFS('Vozidlo a sazby'!$D$14:$D$20,'Vozidlo a sazby'!$A$14:$A$20,'Vozidlo a sazby'!$B$5,'Vozidlo a sazby'!$B$14:$B$20,"&lt;="&amp;A105,'Vozidlo a sazby'!$C$14:$C$20,"&gt;="&amp;A105))</f>
        <v/>
      </c>
      <c r="L105" s="28" t="str">
        <f aca="false">IF(OR(K105="",J105=""),"",ROUND(J105*(SUMIFS('Vozidlo a sazby'!$D$14:$D$20,'Vozidlo a sazby'!$A$14:$A$20,"Základní náhrada",'Vozidlo a sazby'!$B$14:$B$20,"&lt;="&amp;A105,'Vozidlo a sazby'!$C$14:$C$20,"&gt;="&amp;A105)+'Vozidlo a sazby'!$B$6*K105/100),2))</f>
        <v/>
      </c>
      <c r="M105" s="29"/>
      <c r="N105" s="15" t="str">
        <f aca="false">IF(OR(A105="",M105=""),"",IF(M105-A105&lt;=7,"průběžně","dodatečně"))</f>
        <v/>
      </c>
      <c r="O105" s="15" t="str">
        <f aca="false">IF(A105="","",IF(AND(J105&lt;&gt;"",J105&lt;0),"konec je menší než začátek",IF(OR(E105="",F105=""),"doplňte účel a typ",IF(AND(A104&lt;&gt;"",A105&lt;A104),"datum před předchozí jízdou",""))))</f>
        <v/>
      </c>
    </row>
    <row r="106" customFormat="false" ht="15" hidden="false" customHeight="false" outlineLevel="0" collapsed="false">
      <c r="A106" s="29"/>
      <c r="B106" s="30"/>
      <c r="C106" s="10"/>
      <c r="D106" s="10"/>
      <c r="E106" s="10"/>
      <c r="F106" s="10"/>
      <c r="G106" s="10"/>
      <c r="H106" s="25" t="str">
        <f aca="false">IF(AND(A106="",I106=""),"",IF(I105="",H105,I105))</f>
        <v/>
      </c>
      <c r="I106" s="13"/>
      <c r="J106" s="25" t="str">
        <f aca="false">IF(OR(I106="",H106=""),"",I106-H106)</f>
        <v/>
      </c>
      <c r="K106" s="27" t="str">
        <f aca="false">IF(OR(A106="",F106&lt;&gt;"Služební"),"",SUMIFS('Vozidlo a sazby'!$D$14:$D$20,'Vozidlo a sazby'!$A$14:$A$20,'Vozidlo a sazby'!$B$5,'Vozidlo a sazby'!$B$14:$B$20,"&lt;="&amp;A106,'Vozidlo a sazby'!$C$14:$C$20,"&gt;="&amp;A106))</f>
        <v/>
      </c>
      <c r="L106" s="28" t="str">
        <f aca="false">IF(OR(K106="",J106=""),"",ROUND(J106*(SUMIFS('Vozidlo a sazby'!$D$14:$D$20,'Vozidlo a sazby'!$A$14:$A$20,"Základní náhrada",'Vozidlo a sazby'!$B$14:$B$20,"&lt;="&amp;A106,'Vozidlo a sazby'!$C$14:$C$20,"&gt;="&amp;A106)+'Vozidlo a sazby'!$B$6*K106/100),2))</f>
        <v/>
      </c>
      <c r="M106" s="29"/>
      <c r="N106" s="15" t="str">
        <f aca="false">IF(OR(A106="",M106=""),"",IF(M106-A106&lt;=7,"průběžně","dodatečně"))</f>
        <v/>
      </c>
      <c r="O106" s="15" t="str">
        <f aca="false">IF(A106="","",IF(AND(J106&lt;&gt;"",J106&lt;0),"konec je menší než začátek",IF(OR(E106="",F106=""),"doplňte účel a typ",IF(AND(A105&lt;&gt;"",A106&lt;A105),"datum před předchozí jízdou",""))))</f>
        <v/>
      </c>
    </row>
    <row r="107" customFormat="false" ht="15" hidden="false" customHeight="false" outlineLevel="0" collapsed="false">
      <c r="A107" s="29"/>
      <c r="B107" s="30"/>
      <c r="C107" s="10"/>
      <c r="D107" s="10"/>
      <c r="E107" s="10"/>
      <c r="F107" s="10"/>
      <c r="G107" s="10"/>
      <c r="H107" s="25" t="str">
        <f aca="false">IF(AND(A107="",I107=""),"",IF(I106="",H106,I106))</f>
        <v/>
      </c>
      <c r="I107" s="13"/>
      <c r="J107" s="25" t="str">
        <f aca="false">IF(OR(I107="",H107=""),"",I107-H107)</f>
        <v/>
      </c>
      <c r="K107" s="27" t="str">
        <f aca="false">IF(OR(A107="",F107&lt;&gt;"Služební"),"",SUMIFS('Vozidlo a sazby'!$D$14:$D$20,'Vozidlo a sazby'!$A$14:$A$20,'Vozidlo a sazby'!$B$5,'Vozidlo a sazby'!$B$14:$B$20,"&lt;="&amp;A107,'Vozidlo a sazby'!$C$14:$C$20,"&gt;="&amp;A107))</f>
        <v/>
      </c>
      <c r="L107" s="28" t="str">
        <f aca="false">IF(OR(K107="",J107=""),"",ROUND(J107*(SUMIFS('Vozidlo a sazby'!$D$14:$D$20,'Vozidlo a sazby'!$A$14:$A$20,"Základní náhrada",'Vozidlo a sazby'!$B$14:$B$20,"&lt;="&amp;A107,'Vozidlo a sazby'!$C$14:$C$20,"&gt;="&amp;A107)+'Vozidlo a sazby'!$B$6*K107/100),2))</f>
        <v/>
      </c>
      <c r="M107" s="29"/>
      <c r="N107" s="15" t="str">
        <f aca="false">IF(OR(A107="",M107=""),"",IF(M107-A107&lt;=7,"průběžně","dodatečně"))</f>
        <v/>
      </c>
      <c r="O107" s="15" t="str">
        <f aca="false">IF(A107="","",IF(AND(J107&lt;&gt;"",J107&lt;0),"konec je menší než začátek",IF(OR(E107="",F107=""),"doplňte účel a typ",IF(AND(A106&lt;&gt;"",A107&lt;A106),"datum před předchozí jízdou",""))))</f>
        <v/>
      </c>
    </row>
    <row r="108" customFormat="false" ht="15" hidden="false" customHeight="false" outlineLevel="0" collapsed="false">
      <c r="A108" s="29"/>
      <c r="B108" s="30"/>
      <c r="C108" s="10"/>
      <c r="D108" s="10"/>
      <c r="E108" s="10"/>
      <c r="F108" s="10"/>
      <c r="G108" s="10"/>
      <c r="H108" s="25" t="str">
        <f aca="false">IF(AND(A108="",I108=""),"",IF(I107="",H107,I107))</f>
        <v/>
      </c>
      <c r="I108" s="13"/>
      <c r="J108" s="25" t="str">
        <f aca="false">IF(OR(I108="",H108=""),"",I108-H108)</f>
        <v/>
      </c>
      <c r="K108" s="27" t="str">
        <f aca="false">IF(OR(A108="",F108&lt;&gt;"Služební"),"",SUMIFS('Vozidlo a sazby'!$D$14:$D$20,'Vozidlo a sazby'!$A$14:$A$20,'Vozidlo a sazby'!$B$5,'Vozidlo a sazby'!$B$14:$B$20,"&lt;="&amp;A108,'Vozidlo a sazby'!$C$14:$C$20,"&gt;="&amp;A108))</f>
        <v/>
      </c>
      <c r="L108" s="28" t="str">
        <f aca="false">IF(OR(K108="",J108=""),"",ROUND(J108*(SUMIFS('Vozidlo a sazby'!$D$14:$D$20,'Vozidlo a sazby'!$A$14:$A$20,"Základní náhrada",'Vozidlo a sazby'!$B$14:$B$20,"&lt;="&amp;A108,'Vozidlo a sazby'!$C$14:$C$20,"&gt;="&amp;A108)+'Vozidlo a sazby'!$B$6*K108/100),2))</f>
        <v/>
      </c>
      <c r="M108" s="29"/>
      <c r="N108" s="15" t="str">
        <f aca="false">IF(OR(A108="",M108=""),"",IF(M108-A108&lt;=7,"průběžně","dodatečně"))</f>
        <v/>
      </c>
      <c r="O108" s="15" t="str">
        <f aca="false">IF(A108="","",IF(AND(J108&lt;&gt;"",J108&lt;0),"konec je menší než začátek",IF(OR(E108="",F108=""),"doplňte účel a typ",IF(AND(A107&lt;&gt;"",A108&lt;A107),"datum před předchozí jízdou",""))))</f>
        <v/>
      </c>
    </row>
    <row r="109" customFormat="false" ht="15" hidden="false" customHeight="false" outlineLevel="0" collapsed="false">
      <c r="A109" s="29"/>
      <c r="B109" s="30"/>
      <c r="C109" s="10"/>
      <c r="D109" s="10"/>
      <c r="E109" s="10"/>
      <c r="F109" s="10"/>
      <c r="G109" s="10"/>
      <c r="H109" s="25" t="str">
        <f aca="false">IF(AND(A109="",I109=""),"",IF(I108="",H108,I108))</f>
        <v/>
      </c>
      <c r="I109" s="13"/>
      <c r="J109" s="25" t="str">
        <f aca="false">IF(OR(I109="",H109=""),"",I109-H109)</f>
        <v/>
      </c>
      <c r="K109" s="27" t="str">
        <f aca="false">IF(OR(A109="",F109&lt;&gt;"Služební"),"",SUMIFS('Vozidlo a sazby'!$D$14:$D$20,'Vozidlo a sazby'!$A$14:$A$20,'Vozidlo a sazby'!$B$5,'Vozidlo a sazby'!$B$14:$B$20,"&lt;="&amp;A109,'Vozidlo a sazby'!$C$14:$C$20,"&gt;="&amp;A109))</f>
        <v/>
      </c>
      <c r="L109" s="28" t="str">
        <f aca="false">IF(OR(K109="",J109=""),"",ROUND(J109*(SUMIFS('Vozidlo a sazby'!$D$14:$D$20,'Vozidlo a sazby'!$A$14:$A$20,"Základní náhrada",'Vozidlo a sazby'!$B$14:$B$20,"&lt;="&amp;A109,'Vozidlo a sazby'!$C$14:$C$20,"&gt;="&amp;A109)+'Vozidlo a sazby'!$B$6*K109/100),2))</f>
        <v/>
      </c>
      <c r="M109" s="29"/>
      <c r="N109" s="15" t="str">
        <f aca="false">IF(OR(A109="",M109=""),"",IF(M109-A109&lt;=7,"průběžně","dodatečně"))</f>
        <v/>
      </c>
      <c r="O109" s="15" t="str">
        <f aca="false">IF(A109="","",IF(AND(J109&lt;&gt;"",J109&lt;0),"konec je menší než začátek",IF(OR(E109="",F109=""),"doplňte účel a typ",IF(AND(A108&lt;&gt;"",A109&lt;A108),"datum před předchozí jízdou",""))))</f>
        <v/>
      </c>
    </row>
    <row r="110" customFormat="false" ht="15" hidden="false" customHeight="false" outlineLevel="0" collapsed="false">
      <c r="A110" s="29"/>
      <c r="B110" s="30"/>
      <c r="C110" s="10"/>
      <c r="D110" s="10"/>
      <c r="E110" s="10"/>
      <c r="F110" s="10"/>
      <c r="G110" s="10"/>
      <c r="H110" s="25" t="str">
        <f aca="false">IF(AND(A110="",I110=""),"",IF(I109="",H109,I109))</f>
        <v/>
      </c>
      <c r="I110" s="13"/>
      <c r="J110" s="25" t="str">
        <f aca="false">IF(OR(I110="",H110=""),"",I110-H110)</f>
        <v/>
      </c>
      <c r="K110" s="27" t="str">
        <f aca="false">IF(OR(A110="",F110&lt;&gt;"Služební"),"",SUMIFS('Vozidlo a sazby'!$D$14:$D$20,'Vozidlo a sazby'!$A$14:$A$20,'Vozidlo a sazby'!$B$5,'Vozidlo a sazby'!$B$14:$B$20,"&lt;="&amp;A110,'Vozidlo a sazby'!$C$14:$C$20,"&gt;="&amp;A110))</f>
        <v/>
      </c>
      <c r="L110" s="28" t="str">
        <f aca="false">IF(OR(K110="",J110=""),"",ROUND(J110*(SUMIFS('Vozidlo a sazby'!$D$14:$D$20,'Vozidlo a sazby'!$A$14:$A$20,"Základní náhrada",'Vozidlo a sazby'!$B$14:$B$20,"&lt;="&amp;A110,'Vozidlo a sazby'!$C$14:$C$20,"&gt;="&amp;A110)+'Vozidlo a sazby'!$B$6*K110/100),2))</f>
        <v/>
      </c>
      <c r="M110" s="29"/>
      <c r="N110" s="15" t="str">
        <f aca="false">IF(OR(A110="",M110=""),"",IF(M110-A110&lt;=7,"průběžně","dodatečně"))</f>
        <v/>
      </c>
      <c r="O110" s="15" t="str">
        <f aca="false">IF(A110="","",IF(AND(J110&lt;&gt;"",J110&lt;0),"konec je menší než začátek",IF(OR(E110="",F110=""),"doplňte účel a typ",IF(AND(A109&lt;&gt;"",A110&lt;A109),"datum před předchozí jízdou",""))))</f>
        <v/>
      </c>
    </row>
    <row r="111" customFormat="false" ht="15" hidden="false" customHeight="false" outlineLevel="0" collapsed="false">
      <c r="A111" s="29"/>
      <c r="B111" s="30"/>
      <c r="C111" s="10"/>
      <c r="D111" s="10"/>
      <c r="E111" s="10"/>
      <c r="F111" s="10"/>
      <c r="G111" s="10"/>
      <c r="H111" s="25" t="str">
        <f aca="false">IF(AND(A111="",I111=""),"",IF(I110="",H110,I110))</f>
        <v/>
      </c>
      <c r="I111" s="13"/>
      <c r="J111" s="25" t="str">
        <f aca="false">IF(OR(I111="",H111=""),"",I111-H111)</f>
        <v/>
      </c>
      <c r="K111" s="27" t="str">
        <f aca="false">IF(OR(A111="",F111&lt;&gt;"Služební"),"",SUMIFS('Vozidlo a sazby'!$D$14:$D$20,'Vozidlo a sazby'!$A$14:$A$20,'Vozidlo a sazby'!$B$5,'Vozidlo a sazby'!$B$14:$B$20,"&lt;="&amp;A111,'Vozidlo a sazby'!$C$14:$C$20,"&gt;="&amp;A111))</f>
        <v/>
      </c>
      <c r="L111" s="28" t="str">
        <f aca="false">IF(OR(K111="",J111=""),"",ROUND(J111*(SUMIFS('Vozidlo a sazby'!$D$14:$D$20,'Vozidlo a sazby'!$A$14:$A$20,"Základní náhrada",'Vozidlo a sazby'!$B$14:$B$20,"&lt;="&amp;A111,'Vozidlo a sazby'!$C$14:$C$20,"&gt;="&amp;A111)+'Vozidlo a sazby'!$B$6*K111/100),2))</f>
        <v/>
      </c>
      <c r="M111" s="29"/>
      <c r="N111" s="15" t="str">
        <f aca="false">IF(OR(A111="",M111=""),"",IF(M111-A111&lt;=7,"průběžně","dodatečně"))</f>
        <v/>
      </c>
      <c r="O111" s="15" t="str">
        <f aca="false">IF(A111="","",IF(AND(J111&lt;&gt;"",J111&lt;0),"konec je menší než začátek",IF(OR(E111="",F111=""),"doplňte účel a typ",IF(AND(A110&lt;&gt;"",A111&lt;A110),"datum před předchozí jízdou",""))))</f>
        <v/>
      </c>
    </row>
    <row r="112" customFormat="false" ht="15" hidden="false" customHeight="false" outlineLevel="0" collapsed="false">
      <c r="A112" s="29"/>
      <c r="B112" s="30"/>
      <c r="C112" s="10"/>
      <c r="D112" s="10"/>
      <c r="E112" s="10"/>
      <c r="F112" s="10"/>
      <c r="G112" s="10"/>
      <c r="H112" s="25" t="str">
        <f aca="false">IF(AND(A112="",I112=""),"",IF(I111="",H111,I111))</f>
        <v/>
      </c>
      <c r="I112" s="13"/>
      <c r="J112" s="25" t="str">
        <f aca="false">IF(OR(I112="",H112=""),"",I112-H112)</f>
        <v/>
      </c>
      <c r="K112" s="27" t="str">
        <f aca="false">IF(OR(A112="",F112&lt;&gt;"Služební"),"",SUMIFS('Vozidlo a sazby'!$D$14:$D$20,'Vozidlo a sazby'!$A$14:$A$20,'Vozidlo a sazby'!$B$5,'Vozidlo a sazby'!$B$14:$B$20,"&lt;="&amp;A112,'Vozidlo a sazby'!$C$14:$C$20,"&gt;="&amp;A112))</f>
        <v/>
      </c>
      <c r="L112" s="28" t="str">
        <f aca="false">IF(OR(K112="",J112=""),"",ROUND(J112*(SUMIFS('Vozidlo a sazby'!$D$14:$D$20,'Vozidlo a sazby'!$A$14:$A$20,"Základní náhrada",'Vozidlo a sazby'!$B$14:$B$20,"&lt;="&amp;A112,'Vozidlo a sazby'!$C$14:$C$20,"&gt;="&amp;A112)+'Vozidlo a sazby'!$B$6*K112/100),2))</f>
        <v/>
      </c>
      <c r="M112" s="29"/>
      <c r="N112" s="15" t="str">
        <f aca="false">IF(OR(A112="",M112=""),"",IF(M112-A112&lt;=7,"průběžně","dodatečně"))</f>
        <v/>
      </c>
      <c r="O112" s="15" t="str">
        <f aca="false">IF(A112="","",IF(AND(J112&lt;&gt;"",J112&lt;0),"konec je menší než začátek",IF(OR(E112="",F112=""),"doplňte účel a typ",IF(AND(A111&lt;&gt;"",A112&lt;A111),"datum před předchozí jízdou",""))))</f>
        <v/>
      </c>
    </row>
    <row r="113" customFormat="false" ht="15" hidden="false" customHeight="false" outlineLevel="0" collapsed="false">
      <c r="A113" s="29"/>
      <c r="B113" s="30"/>
      <c r="C113" s="10"/>
      <c r="D113" s="10"/>
      <c r="E113" s="10"/>
      <c r="F113" s="10"/>
      <c r="G113" s="10"/>
      <c r="H113" s="25" t="str">
        <f aca="false">IF(AND(A113="",I113=""),"",IF(I112="",H112,I112))</f>
        <v/>
      </c>
      <c r="I113" s="13"/>
      <c r="J113" s="25" t="str">
        <f aca="false">IF(OR(I113="",H113=""),"",I113-H113)</f>
        <v/>
      </c>
      <c r="K113" s="27" t="str">
        <f aca="false">IF(OR(A113="",F113&lt;&gt;"Služební"),"",SUMIFS('Vozidlo a sazby'!$D$14:$D$20,'Vozidlo a sazby'!$A$14:$A$20,'Vozidlo a sazby'!$B$5,'Vozidlo a sazby'!$B$14:$B$20,"&lt;="&amp;A113,'Vozidlo a sazby'!$C$14:$C$20,"&gt;="&amp;A113))</f>
        <v/>
      </c>
      <c r="L113" s="28" t="str">
        <f aca="false">IF(OR(K113="",J113=""),"",ROUND(J113*(SUMIFS('Vozidlo a sazby'!$D$14:$D$20,'Vozidlo a sazby'!$A$14:$A$20,"Základní náhrada",'Vozidlo a sazby'!$B$14:$B$20,"&lt;="&amp;A113,'Vozidlo a sazby'!$C$14:$C$20,"&gt;="&amp;A113)+'Vozidlo a sazby'!$B$6*K113/100),2))</f>
        <v/>
      </c>
      <c r="M113" s="29"/>
      <c r="N113" s="15" t="str">
        <f aca="false">IF(OR(A113="",M113=""),"",IF(M113-A113&lt;=7,"průběžně","dodatečně"))</f>
        <v/>
      </c>
      <c r="O113" s="15" t="str">
        <f aca="false">IF(A113="","",IF(AND(J113&lt;&gt;"",J113&lt;0),"konec je menší než začátek",IF(OR(E113="",F113=""),"doplňte účel a typ",IF(AND(A112&lt;&gt;"",A113&lt;A112),"datum před předchozí jízdou",""))))</f>
        <v/>
      </c>
    </row>
    <row r="114" customFormat="false" ht="15" hidden="false" customHeight="false" outlineLevel="0" collapsed="false">
      <c r="A114" s="29"/>
      <c r="B114" s="30"/>
      <c r="C114" s="10"/>
      <c r="D114" s="10"/>
      <c r="E114" s="10"/>
      <c r="F114" s="10"/>
      <c r="G114" s="10"/>
      <c r="H114" s="25" t="str">
        <f aca="false">IF(AND(A114="",I114=""),"",IF(I113="",H113,I113))</f>
        <v/>
      </c>
      <c r="I114" s="13"/>
      <c r="J114" s="25" t="str">
        <f aca="false">IF(OR(I114="",H114=""),"",I114-H114)</f>
        <v/>
      </c>
      <c r="K114" s="27" t="str">
        <f aca="false">IF(OR(A114="",F114&lt;&gt;"Služební"),"",SUMIFS('Vozidlo a sazby'!$D$14:$D$20,'Vozidlo a sazby'!$A$14:$A$20,'Vozidlo a sazby'!$B$5,'Vozidlo a sazby'!$B$14:$B$20,"&lt;="&amp;A114,'Vozidlo a sazby'!$C$14:$C$20,"&gt;="&amp;A114))</f>
        <v/>
      </c>
      <c r="L114" s="28" t="str">
        <f aca="false">IF(OR(K114="",J114=""),"",ROUND(J114*(SUMIFS('Vozidlo a sazby'!$D$14:$D$20,'Vozidlo a sazby'!$A$14:$A$20,"Základní náhrada",'Vozidlo a sazby'!$B$14:$B$20,"&lt;="&amp;A114,'Vozidlo a sazby'!$C$14:$C$20,"&gt;="&amp;A114)+'Vozidlo a sazby'!$B$6*K114/100),2))</f>
        <v/>
      </c>
      <c r="M114" s="29"/>
      <c r="N114" s="15" t="str">
        <f aca="false">IF(OR(A114="",M114=""),"",IF(M114-A114&lt;=7,"průběžně","dodatečně"))</f>
        <v/>
      </c>
      <c r="O114" s="15" t="str">
        <f aca="false">IF(A114="","",IF(AND(J114&lt;&gt;"",J114&lt;0),"konec je menší než začátek",IF(OR(E114="",F114=""),"doplňte účel a typ",IF(AND(A113&lt;&gt;"",A114&lt;A113),"datum před předchozí jízdou",""))))</f>
        <v/>
      </c>
    </row>
    <row r="115" customFormat="false" ht="15" hidden="false" customHeight="false" outlineLevel="0" collapsed="false">
      <c r="A115" s="29"/>
      <c r="B115" s="30"/>
      <c r="C115" s="10"/>
      <c r="D115" s="10"/>
      <c r="E115" s="10"/>
      <c r="F115" s="10"/>
      <c r="G115" s="10"/>
      <c r="H115" s="25" t="str">
        <f aca="false">IF(AND(A115="",I115=""),"",IF(I114="",H114,I114))</f>
        <v/>
      </c>
      <c r="I115" s="13"/>
      <c r="J115" s="25" t="str">
        <f aca="false">IF(OR(I115="",H115=""),"",I115-H115)</f>
        <v/>
      </c>
      <c r="K115" s="27" t="str">
        <f aca="false">IF(OR(A115="",F115&lt;&gt;"Služební"),"",SUMIFS('Vozidlo a sazby'!$D$14:$D$20,'Vozidlo a sazby'!$A$14:$A$20,'Vozidlo a sazby'!$B$5,'Vozidlo a sazby'!$B$14:$B$20,"&lt;="&amp;A115,'Vozidlo a sazby'!$C$14:$C$20,"&gt;="&amp;A115))</f>
        <v/>
      </c>
      <c r="L115" s="28" t="str">
        <f aca="false">IF(OR(K115="",J115=""),"",ROUND(J115*(SUMIFS('Vozidlo a sazby'!$D$14:$D$20,'Vozidlo a sazby'!$A$14:$A$20,"Základní náhrada",'Vozidlo a sazby'!$B$14:$B$20,"&lt;="&amp;A115,'Vozidlo a sazby'!$C$14:$C$20,"&gt;="&amp;A115)+'Vozidlo a sazby'!$B$6*K115/100),2))</f>
        <v/>
      </c>
      <c r="M115" s="29"/>
      <c r="N115" s="15" t="str">
        <f aca="false">IF(OR(A115="",M115=""),"",IF(M115-A115&lt;=7,"průběžně","dodatečně"))</f>
        <v/>
      </c>
      <c r="O115" s="15" t="str">
        <f aca="false">IF(A115="","",IF(AND(J115&lt;&gt;"",J115&lt;0),"konec je menší než začátek",IF(OR(E115="",F115=""),"doplňte účel a typ",IF(AND(A114&lt;&gt;"",A115&lt;A114),"datum před předchozí jízdou",""))))</f>
        <v/>
      </c>
    </row>
    <row r="116" customFormat="false" ht="15" hidden="false" customHeight="false" outlineLevel="0" collapsed="false">
      <c r="A116" s="29"/>
      <c r="B116" s="30"/>
      <c r="C116" s="10"/>
      <c r="D116" s="10"/>
      <c r="E116" s="10"/>
      <c r="F116" s="10"/>
      <c r="G116" s="10"/>
      <c r="H116" s="25" t="str">
        <f aca="false">IF(AND(A116="",I116=""),"",IF(I115="",H115,I115))</f>
        <v/>
      </c>
      <c r="I116" s="13"/>
      <c r="J116" s="25" t="str">
        <f aca="false">IF(OR(I116="",H116=""),"",I116-H116)</f>
        <v/>
      </c>
      <c r="K116" s="27" t="str">
        <f aca="false">IF(OR(A116="",F116&lt;&gt;"Služební"),"",SUMIFS('Vozidlo a sazby'!$D$14:$D$20,'Vozidlo a sazby'!$A$14:$A$20,'Vozidlo a sazby'!$B$5,'Vozidlo a sazby'!$B$14:$B$20,"&lt;="&amp;A116,'Vozidlo a sazby'!$C$14:$C$20,"&gt;="&amp;A116))</f>
        <v/>
      </c>
      <c r="L116" s="28" t="str">
        <f aca="false">IF(OR(K116="",J116=""),"",ROUND(J116*(SUMIFS('Vozidlo a sazby'!$D$14:$D$20,'Vozidlo a sazby'!$A$14:$A$20,"Základní náhrada",'Vozidlo a sazby'!$B$14:$B$20,"&lt;="&amp;A116,'Vozidlo a sazby'!$C$14:$C$20,"&gt;="&amp;A116)+'Vozidlo a sazby'!$B$6*K116/100),2))</f>
        <v/>
      </c>
      <c r="M116" s="29"/>
      <c r="N116" s="15" t="str">
        <f aca="false">IF(OR(A116="",M116=""),"",IF(M116-A116&lt;=7,"průběžně","dodatečně"))</f>
        <v/>
      </c>
      <c r="O116" s="15" t="str">
        <f aca="false">IF(A116="","",IF(AND(J116&lt;&gt;"",J116&lt;0),"konec je menší než začátek",IF(OR(E116="",F116=""),"doplňte účel a typ",IF(AND(A115&lt;&gt;"",A116&lt;A115),"datum před předchozí jízdou",""))))</f>
        <v/>
      </c>
    </row>
    <row r="117" customFormat="false" ht="15" hidden="false" customHeight="false" outlineLevel="0" collapsed="false">
      <c r="A117" s="29"/>
      <c r="B117" s="30"/>
      <c r="C117" s="10"/>
      <c r="D117" s="10"/>
      <c r="E117" s="10"/>
      <c r="F117" s="10"/>
      <c r="G117" s="10"/>
      <c r="H117" s="25" t="str">
        <f aca="false">IF(AND(A117="",I117=""),"",IF(I116="",H116,I116))</f>
        <v/>
      </c>
      <c r="I117" s="13"/>
      <c r="J117" s="25" t="str">
        <f aca="false">IF(OR(I117="",H117=""),"",I117-H117)</f>
        <v/>
      </c>
      <c r="K117" s="27" t="str">
        <f aca="false">IF(OR(A117="",F117&lt;&gt;"Služební"),"",SUMIFS('Vozidlo a sazby'!$D$14:$D$20,'Vozidlo a sazby'!$A$14:$A$20,'Vozidlo a sazby'!$B$5,'Vozidlo a sazby'!$B$14:$B$20,"&lt;="&amp;A117,'Vozidlo a sazby'!$C$14:$C$20,"&gt;="&amp;A117))</f>
        <v/>
      </c>
      <c r="L117" s="28" t="str">
        <f aca="false">IF(OR(K117="",J117=""),"",ROUND(J117*(SUMIFS('Vozidlo a sazby'!$D$14:$D$20,'Vozidlo a sazby'!$A$14:$A$20,"Základní náhrada",'Vozidlo a sazby'!$B$14:$B$20,"&lt;="&amp;A117,'Vozidlo a sazby'!$C$14:$C$20,"&gt;="&amp;A117)+'Vozidlo a sazby'!$B$6*K117/100),2))</f>
        <v/>
      </c>
      <c r="M117" s="29"/>
      <c r="N117" s="15" t="str">
        <f aca="false">IF(OR(A117="",M117=""),"",IF(M117-A117&lt;=7,"průběžně","dodatečně"))</f>
        <v/>
      </c>
      <c r="O117" s="15" t="str">
        <f aca="false">IF(A117="","",IF(AND(J117&lt;&gt;"",J117&lt;0),"konec je menší než začátek",IF(OR(E117="",F117=""),"doplňte účel a typ",IF(AND(A116&lt;&gt;"",A117&lt;A116),"datum před předchozí jízdou",""))))</f>
        <v/>
      </c>
    </row>
    <row r="118" customFormat="false" ht="15" hidden="false" customHeight="false" outlineLevel="0" collapsed="false">
      <c r="A118" s="29"/>
      <c r="B118" s="30"/>
      <c r="C118" s="10"/>
      <c r="D118" s="10"/>
      <c r="E118" s="10"/>
      <c r="F118" s="10"/>
      <c r="G118" s="10"/>
      <c r="H118" s="25" t="str">
        <f aca="false">IF(AND(A118="",I118=""),"",IF(I117="",H117,I117))</f>
        <v/>
      </c>
      <c r="I118" s="13"/>
      <c r="J118" s="25" t="str">
        <f aca="false">IF(OR(I118="",H118=""),"",I118-H118)</f>
        <v/>
      </c>
      <c r="K118" s="27" t="str">
        <f aca="false">IF(OR(A118="",F118&lt;&gt;"Služební"),"",SUMIFS('Vozidlo a sazby'!$D$14:$D$20,'Vozidlo a sazby'!$A$14:$A$20,'Vozidlo a sazby'!$B$5,'Vozidlo a sazby'!$B$14:$B$20,"&lt;="&amp;A118,'Vozidlo a sazby'!$C$14:$C$20,"&gt;="&amp;A118))</f>
        <v/>
      </c>
      <c r="L118" s="28" t="str">
        <f aca="false">IF(OR(K118="",J118=""),"",ROUND(J118*(SUMIFS('Vozidlo a sazby'!$D$14:$D$20,'Vozidlo a sazby'!$A$14:$A$20,"Základní náhrada",'Vozidlo a sazby'!$B$14:$B$20,"&lt;="&amp;A118,'Vozidlo a sazby'!$C$14:$C$20,"&gt;="&amp;A118)+'Vozidlo a sazby'!$B$6*K118/100),2))</f>
        <v/>
      </c>
      <c r="M118" s="29"/>
      <c r="N118" s="15" t="str">
        <f aca="false">IF(OR(A118="",M118=""),"",IF(M118-A118&lt;=7,"průběžně","dodatečně"))</f>
        <v/>
      </c>
      <c r="O118" s="15" t="str">
        <f aca="false">IF(A118="","",IF(AND(J118&lt;&gt;"",J118&lt;0),"konec je menší než začátek",IF(OR(E118="",F118=""),"doplňte účel a typ",IF(AND(A117&lt;&gt;"",A118&lt;A117),"datum před předchozí jízdou",""))))</f>
        <v/>
      </c>
    </row>
    <row r="119" customFormat="false" ht="15" hidden="false" customHeight="false" outlineLevel="0" collapsed="false">
      <c r="A119" s="29"/>
      <c r="B119" s="30"/>
      <c r="C119" s="10"/>
      <c r="D119" s="10"/>
      <c r="E119" s="10"/>
      <c r="F119" s="10"/>
      <c r="G119" s="10"/>
      <c r="H119" s="25" t="str">
        <f aca="false">IF(AND(A119="",I119=""),"",IF(I118="",H118,I118))</f>
        <v/>
      </c>
      <c r="I119" s="13"/>
      <c r="J119" s="25" t="str">
        <f aca="false">IF(OR(I119="",H119=""),"",I119-H119)</f>
        <v/>
      </c>
      <c r="K119" s="27" t="str">
        <f aca="false">IF(OR(A119="",F119&lt;&gt;"Služební"),"",SUMIFS('Vozidlo a sazby'!$D$14:$D$20,'Vozidlo a sazby'!$A$14:$A$20,'Vozidlo a sazby'!$B$5,'Vozidlo a sazby'!$B$14:$B$20,"&lt;="&amp;A119,'Vozidlo a sazby'!$C$14:$C$20,"&gt;="&amp;A119))</f>
        <v/>
      </c>
      <c r="L119" s="28" t="str">
        <f aca="false">IF(OR(K119="",J119=""),"",ROUND(J119*(SUMIFS('Vozidlo a sazby'!$D$14:$D$20,'Vozidlo a sazby'!$A$14:$A$20,"Základní náhrada",'Vozidlo a sazby'!$B$14:$B$20,"&lt;="&amp;A119,'Vozidlo a sazby'!$C$14:$C$20,"&gt;="&amp;A119)+'Vozidlo a sazby'!$B$6*K119/100),2))</f>
        <v/>
      </c>
      <c r="M119" s="29"/>
      <c r="N119" s="15" t="str">
        <f aca="false">IF(OR(A119="",M119=""),"",IF(M119-A119&lt;=7,"průběžně","dodatečně"))</f>
        <v/>
      </c>
      <c r="O119" s="15" t="str">
        <f aca="false">IF(A119="","",IF(AND(J119&lt;&gt;"",J119&lt;0),"konec je menší než začátek",IF(OR(E119="",F119=""),"doplňte účel a typ",IF(AND(A118&lt;&gt;"",A119&lt;A118),"datum před předchozí jízdou",""))))</f>
        <v/>
      </c>
    </row>
    <row r="120" customFormat="false" ht="15" hidden="false" customHeight="false" outlineLevel="0" collapsed="false">
      <c r="A120" s="29"/>
      <c r="B120" s="30"/>
      <c r="C120" s="10"/>
      <c r="D120" s="10"/>
      <c r="E120" s="10"/>
      <c r="F120" s="10"/>
      <c r="G120" s="10"/>
      <c r="H120" s="25" t="str">
        <f aca="false">IF(AND(A120="",I120=""),"",IF(I119="",H119,I119))</f>
        <v/>
      </c>
      <c r="I120" s="13"/>
      <c r="J120" s="25" t="str">
        <f aca="false">IF(OR(I120="",H120=""),"",I120-H120)</f>
        <v/>
      </c>
      <c r="K120" s="27" t="str">
        <f aca="false">IF(OR(A120="",F120&lt;&gt;"Služební"),"",SUMIFS('Vozidlo a sazby'!$D$14:$D$20,'Vozidlo a sazby'!$A$14:$A$20,'Vozidlo a sazby'!$B$5,'Vozidlo a sazby'!$B$14:$B$20,"&lt;="&amp;A120,'Vozidlo a sazby'!$C$14:$C$20,"&gt;="&amp;A120))</f>
        <v/>
      </c>
      <c r="L120" s="28" t="str">
        <f aca="false">IF(OR(K120="",J120=""),"",ROUND(J120*(SUMIFS('Vozidlo a sazby'!$D$14:$D$20,'Vozidlo a sazby'!$A$14:$A$20,"Základní náhrada",'Vozidlo a sazby'!$B$14:$B$20,"&lt;="&amp;A120,'Vozidlo a sazby'!$C$14:$C$20,"&gt;="&amp;A120)+'Vozidlo a sazby'!$B$6*K120/100),2))</f>
        <v/>
      </c>
      <c r="M120" s="29"/>
      <c r="N120" s="15" t="str">
        <f aca="false">IF(OR(A120="",M120=""),"",IF(M120-A120&lt;=7,"průběžně","dodatečně"))</f>
        <v/>
      </c>
      <c r="O120" s="15" t="str">
        <f aca="false">IF(A120="","",IF(AND(J120&lt;&gt;"",J120&lt;0),"konec je menší než začátek",IF(OR(E120="",F120=""),"doplňte účel a typ",IF(AND(A119&lt;&gt;"",A120&lt;A119),"datum před předchozí jízdou",""))))</f>
        <v/>
      </c>
    </row>
    <row r="121" customFormat="false" ht="15" hidden="false" customHeight="false" outlineLevel="0" collapsed="false">
      <c r="A121" s="29"/>
      <c r="B121" s="30"/>
      <c r="C121" s="10"/>
      <c r="D121" s="10"/>
      <c r="E121" s="10"/>
      <c r="F121" s="10"/>
      <c r="G121" s="10"/>
      <c r="H121" s="25" t="str">
        <f aca="false">IF(AND(A121="",I121=""),"",IF(I120="",H120,I120))</f>
        <v/>
      </c>
      <c r="I121" s="13"/>
      <c r="J121" s="25" t="str">
        <f aca="false">IF(OR(I121="",H121=""),"",I121-H121)</f>
        <v/>
      </c>
      <c r="K121" s="27" t="str">
        <f aca="false">IF(OR(A121="",F121&lt;&gt;"Služební"),"",SUMIFS('Vozidlo a sazby'!$D$14:$D$20,'Vozidlo a sazby'!$A$14:$A$20,'Vozidlo a sazby'!$B$5,'Vozidlo a sazby'!$B$14:$B$20,"&lt;="&amp;A121,'Vozidlo a sazby'!$C$14:$C$20,"&gt;="&amp;A121))</f>
        <v/>
      </c>
      <c r="L121" s="28" t="str">
        <f aca="false">IF(OR(K121="",J121=""),"",ROUND(J121*(SUMIFS('Vozidlo a sazby'!$D$14:$D$20,'Vozidlo a sazby'!$A$14:$A$20,"Základní náhrada",'Vozidlo a sazby'!$B$14:$B$20,"&lt;="&amp;A121,'Vozidlo a sazby'!$C$14:$C$20,"&gt;="&amp;A121)+'Vozidlo a sazby'!$B$6*K121/100),2))</f>
        <v/>
      </c>
      <c r="M121" s="29"/>
      <c r="N121" s="15" t="str">
        <f aca="false">IF(OR(A121="",M121=""),"",IF(M121-A121&lt;=7,"průběžně","dodatečně"))</f>
        <v/>
      </c>
      <c r="O121" s="15" t="str">
        <f aca="false">IF(A121="","",IF(AND(J121&lt;&gt;"",J121&lt;0),"konec je menší než začátek",IF(OR(E121="",F121=""),"doplňte účel a typ",IF(AND(A120&lt;&gt;"",A121&lt;A120),"datum před předchozí jízdou",""))))</f>
        <v/>
      </c>
    </row>
    <row r="122" customFormat="false" ht="15" hidden="false" customHeight="false" outlineLevel="0" collapsed="false">
      <c r="A122" s="29"/>
      <c r="B122" s="30"/>
      <c r="C122" s="10"/>
      <c r="D122" s="10"/>
      <c r="E122" s="10"/>
      <c r="F122" s="10"/>
      <c r="G122" s="10"/>
      <c r="H122" s="25" t="str">
        <f aca="false">IF(AND(A122="",I122=""),"",IF(I121="",H121,I121))</f>
        <v/>
      </c>
      <c r="I122" s="13"/>
      <c r="J122" s="25" t="str">
        <f aca="false">IF(OR(I122="",H122=""),"",I122-H122)</f>
        <v/>
      </c>
      <c r="K122" s="27" t="str">
        <f aca="false">IF(OR(A122="",F122&lt;&gt;"Služební"),"",SUMIFS('Vozidlo a sazby'!$D$14:$D$20,'Vozidlo a sazby'!$A$14:$A$20,'Vozidlo a sazby'!$B$5,'Vozidlo a sazby'!$B$14:$B$20,"&lt;="&amp;A122,'Vozidlo a sazby'!$C$14:$C$20,"&gt;="&amp;A122))</f>
        <v/>
      </c>
      <c r="L122" s="28" t="str">
        <f aca="false">IF(OR(K122="",J122=""),"",ROUND(J122*(SUMIFS('Vozidlo a sazby'!$D$14:$D$20,'Vozidlo a sazby'!$A$14:$A$20,"Základní náhrada",'Vozidlo a sazby'!$B$14:$B$20,"&lt;="&amp;A122,'Vozidlo a sazby'!$C$14:$C$20,"&gt;="&amp;A122)+'Vozidlo a sazby'!$B$6*K122/100),2))</f>
        <v/>
      </c>
      <c r="M122" s="29"/>
      <c r="N122" s="15" t="str">
        <f aca="false">IF(OR(A122="",M122=""),"",IF(M122-A122&lt;=7,"průběžně","dodatečně"))</f>
        <v/>
      </c>
      <c r="O122" s="15" t="str">
        <f aca="false">IF(A122="","",IF(AND(J122&lt;&gt;"",J122&lt;0),"konec je menší než začátek",IF(OR(E122="",F122=""),"doplňte účel a typ",IF(AND(A121&lt;&gt;"",A122&lt;A121),"datum před předchozí jízdou",""))))</f>
        <v/>
      </c>
    </row>
    <row r="123" customFormat="false" ht="15" hidden="false" customHeight="false" outlineLevel="0" collapsed="false">
      <c r="A123" s="29"/>
      <c r="B123" s="30"/>
      <c r="C123" s="10"/>
      <c r="D123" s="10"/>
      <c r="E123" s="10"/>
      <c r="F123" s="10"/>
      <c r="G123" s="10"/>
      <c r="H123" s="25" t="str">
        <f aca="false">IF(AND(A123="",I123=""),"",IF(I122="",H122,I122))</f>
        <v/>
      </c>
      <c r="I123" s="13"/>
      <c r="J123" s="25" t="str">
        <f aca="false">IF(OR(I123="",H123=""),"",I123-H123)</f>
        <v/>
      </c>
      <c r="K123" s="27" t="str">
        <f aca="false">IF(OR(A123="",F123&lt;&gt;"Služební"),"",SUMIFS('Vozidlo a sazby'!$D$14:$D$20,'Vozidlo a sazby'!$A$14:$A$20,'Vozidlo a sazby'!$B$5,'Vozidlo a sazby'!$B$14:$B$20,"&lt;="&amp;A123,'Vozidlo a sazby'!$C$14:$C$20,"&gt;="&amp;A123))</f>
        <v/>
      </c>
      <c r="L123" s="28" t="str">
        <f aca="false">IF(OR(K123="",J123=""),"",ROUND(J123*(SUMIFS('Vozidlo a sazby'!$D$14:$D$20,'Vozidlo a sazby'!$A$14:$A$20,"Základní náhrada",'Vozidlo a sazby'!$B$14:$B$20,"&lt;="&amp;A123,'Vozidlo a sazby'!$C$14:$C$20,"&gt;="&amp;A123)+'Vozidlo a sazby'!$B$6*K123/100),2))</f>
        <v/>
      </c>
      <c r="M123" s="29"/>
      <c r="N123" s="15" t="str">
        <f aca="false">IF(OR(A123="",M123=""),"",IF(M123-A123&lt;=7,"průběžně","dodatečně"))</f>
        <v/>
      </c>
      <c r="O123" s="15" t="str">
        <f aca="false">IF(A123="","",IF(AND(J123&lt;&gt;"",J123&lt;0),"konec je menší než začátek",IF(OR(E123="",F123=""),"doplňte účel a typ",IF(AND(A122&lt;&gt;"",A123&lt;A122),"datum před předchozí jízdou",""))))</f>
        <v/>
      </c>
    </row>
    <row r="124" customFormat="false" ht="15" hidden="false" customHeight="false" outlineLevel="0" collapsed="false">
      <c r="A124" s="29"/>
      <c r="B124" s="30"/>
      <c r="C124" s="10"/>
      <c r="D124" s="10"/>
      <c r="E124" s="10"/>
      <c r="F124" s="10"/>
      <c r="G124" s="10"/>
      <c r="H124" s="25" t="str">
        <f aca="false">IF(AND(A124="",I124=""),"",IF(I123="",H123,I123))</f>
        <v/>
      </c>
      <c r="I124" s="13"/>
      <c r="J124" s="25" t="str">
        <f aca="false">IF(OR(I124="",H124=""),"",I124-H124)</f>
        <v/>
      </c>
      <c r="K124" s="27" t="str">
        <f aca="false">IF(OR(A124="",F124&lt;&gt;"Služební"),"",SUMIFS('Vozidlo a sazby'!$D$14:$D$20,'Vozidlo a sazby'!$A$14:$A$20,'Vozidlo a sazby'!$B$5,'Vozidlo a sazby'!$B$14:$B$20,"&lt;="&amp;A124,'Vozidlo a sazby'!$C$14:$C$20,"&gt;="&amp;A124))</f>
        <v/>
      </c>
      <c r="L124" s="28" t="str">
        <f aca="false">IF(OR(K124="",J124=""),"",ROUND(J124*(SUMIFS('Vozidlo a sazby'!$D$14:$D$20,'Vozidlo a sazby'!$A$14:$A$20,"Základní náhrada",'Vozidlo a sazby'!$B$14:$B$20,"&lt;="&amp;A124,'Vozidlo a sazby'!$C$14:$C$20,"&gt;="&amp;A124)+'Vozidlo a sazby'!$B$6*K124/100),2))</f>
        <v/>
      </c>
      <c r="M124" s="29"/>
      <c r="N124" s="15" t="str">
        <f aca="false">IF(OR(A124="",M124=""),"",IF(M124-A124&lt;=7,"průběžně","dodatečně"))</f>
        <v/>
      </c>
      <c r="O124" s="15" t="str">
        <f aca="false">IF(A124="","",IF(AND(J124&lt;&gt;"",J124&lt;0),"konec je menší než začátek",IF(OR(E124="",F124=""),"doplňte účel a typ",IF(AND(A123&lt;&gt;"",A124&lt;A123),"datum před předchozí jízdou",""))))</f>
        <v/>
      </c>
    </row>
    <row r="125" customFormat="false" ht="15" hidden="false" customHeight="false" outlineLevel="0" collapsed="false">
      <c r="A125" s="29"/>
      <c r="B125" s="30"/>
      <c r="C125" s="10"/>
      <c r="D125" s="10"/>
      <c r="E125" s="10"/>
      <c r="F125" s="10"/>
      <c r="G125" s="10"/>
      <c r="H125" s="25" t="str">
        <f aca="false">IF(AND(A125="",I125=""),"",IF(I124="",H124,I124))</f>
        <v/>
      </c>
      <c r="I125" s="13"/>
      <c r="J125" s="25" t="str">
        <f aca="false">IF(OR(I125="",H125=""),"",I125-H125)</f>
        <v/>
      </c>
      <c r="K125" s="27" t="str">
        <f aca="false">IF(OR(A125="",F125&lt;&gt;"Služební"),"",SUMIFS('Vozidlo a sazby'!$D$14:$D$20,'Vozidlo a sazby'!$A$14:$A$20,'Vozidlo a sazby'!$B$5,'Vozidlo a sazby'!$B$14:$B$20,"&lt;="&amp;A125,'Vozidlo a sazby'!$C$14:$C$20,"&gt;="&amp;A125))</f>
        <v/>
      </c>
      <c r="L125" s="28" t="str">
        <f aca="false">IF(OR(K125="",J125=""),"",ROUND(J125*(SUMIFS('Vozidlo a sazby'!$D$14:$D$20,'Vozidlo a sazby'!$A$14:$A$20,"Základní náhrada",'Vozidlo a sazby'!$B$14:$B$20,"&lt;="&amp;A125,'Vozidlo a sazby'!$C$14:$C$20,"&gt;="&amp;A125)+'Vozidlo a sazby'!$B$6*K125/100),2))</f>
        <v/>
      </c>
      <c r="M125" s="29"/>
      <c r="N125" s="15" t="str">
        <f aca="false">IF(OR(A125="",M125=""),"",IF(M125-A125&lt;=7,"průběžně","dodatečně"))</f>
        <v/>
      </c>
      <c r="O125" s="15" t="str">
        <f aca="false">IF(A125="","",IF(AND(J125&lt;&gt;"",J125&lt;0),"konec je menší než začátek",IF(OR(E125="",F125=""),"doplňte účel a typ",IF(AND(A124&lt;&gt;"",A125&lt;A124),"datum před předchozí jízdou",""))))</f>
        <v/>
      </c>
    </row>
    <row r="126" customFormat="false" ht="15" hidden="false" customHeight="false" outlineLevel="0" collapsed="false">
      <c r="A126" s="29"/>
      <c r="B126" s="30"/>
      <c r="C126" s="10"/>
      <c r="D126" s="10"/>
      <c r="E126" s="10"/>
      <c r="F126" s="10"/>
      <c r="G126" s="10"/>
      <c r="H126" s="25" t="str">
        <f aca="false">IF(AND(A126="",I126=""),"",IF(I125="",H125,I125))</f>
        <v/>
      </c>
      <c r="I126" s="13"/>
      <c r="J126" s="25" t="str">
        <f aca="false">IF(OR(I126="",H126=""),"",I126-H126)</f>
        <v/>
      </c>
      <c r="K126" s="27" t="str">
        <f aca="false">IF(OR(A126="",F126&lt;&gt;"Služební"),"",SUMIFS('Vozidlo a sazby'!$D$14:$D$20,'Vozidlo a sazby'!$A$14:$A$20,'Vozidlo a sazby'!$B$5,'Vozidlo a sazby'!$B$14:$B$20,"&lt;="&amp;A126,'Vozidlo a sazby'!$C$14:$C$20,"&gt;="&amp;A126))</f>
        <v/>
      </c>
      <c r="L126" s="28" t="str">
        <f aca="false">IF(OR(K126="",J126=""),"",ROUND(J126*(SUMIFS('Vozidlo a sazby'!$D$14:$D$20,'Vozidlo a sazby'!$A$14:$A$20,"Základní náhrada",'Vozidlo a sazby'!$B$14:$B$20,"&lt;="&amp;A126,'Vozidlo a sazby'!$C$14:$C$20,"&gt;="&amp;A126)+'Vozidlo a sazby'!$B$6*K126/100),2))</f>
        <v/>
      </c>
      <c r="M126" s="29"/>
      <c r="N126" s="15" t="str">
        <f aca="false">IF(OR(A126="",M126=""),"",IF(M126-A126&lt;=7,"průběžně","dodatečně"))</f>
        <v/>
      </c>
      <c r="O126" s="15" t="str">
        <f aca="false">IF(A126="","",IF(AND(J126&lt;&gt;"",J126&lt;0),"konec je menší než začátek",IF(OR(E126="",F126=""),"doplňte účel a typ",IF(AND(A125&lt;&gt;"",A126&lt;A125),"datum před předchozí jízdou",""))))</f>
        <v/>
      </c>
    </row>
    <row r="127" customFormat="false" ht="15" hidden="false" customHeight="false" outlineLevel="0" collapsed="false">
      <c r="A127" s="29"/>
      <c r="B127" s="30"/>
      <c r="C127" s="10"/>
      <c r="D127" s="10"/>
      <c r="E127" s="10"/>
      <c r="F127" s="10"/>
      <c r="G127" s="10"/>
      <c r="H127" s="25" t="str">
        <f aca="false">IF(AND(A127="",I127=""),"",IF(I126="",H126,I126))</f>
        <v/>
      </c>
      <c r="I127" s="13"/>
      <c r="J127" s="25" t="str">
        <f aca="false">IF(OR(I127="",H127=""),"",I127-H127)</f>
        <v/>
      </c>
      <c r="K127" s="27" t="str">
        <f aca="false">IF(OR(A127="",F127&lt;&gt;"Služební"),"",SUMIFS('Vozidlo a sazby'!$D$14:$D$20,'Vozidlo a sazby'!$A$14:$A$20,'Vozidlo a sazby'!$B$5,'Vozidlo a sazby'!$B$14:$B$20,"&lt;="&amp;A127,'Vozidlo a sazby'!$C$14:$C$20,"&gt;="&amp;A127))</f>
        <v/>
      </c>
      <c r="L127" s="28" t="str">
        <f aca="false">IF(OR(K127="",J127=""),"",ROUND(J127*(SUMIFS('Vozidlo a sazby'!$D$14:$D$20,'Vozidlo a sazby'!$A$14:$A$20,"Základní náhrada",'Vozidlo a sazby'!$B$14:$B$20,"&lt;="&amp;A127,'Vozidlo a sazby'!$C$14:$C$20,"&gt;="&amp;A127)+'Vozidlo a sazby'!$B$6*K127/100),2))</f>
        <v/>
      </c>
      <c r="M127" s="29"/>
      <c r="N127" s="15" t="str">
        <f aca="false">IF(OR(A127="",M127=""),"",IF(M127-A127&lt;=7,"průběžně","dodatečně"))</f>
        <v/>
      </c>
      <c r="O127" s="15" t="str">
        <f aca="false">IF(A127="","",IF(AND(J127&lt;&gt;"",J127&lt;0),"konec je menší než začátek",IF(OR(E127="",F127=""),"doplňte účel a typ",IF(AND(A126&lt;&gt;"",A127&lt;A126),"datum před předchozí jízdou",""))))</f>
        <v/>
      </c>
    </row>
    <row r="128" customFormat="false" ht="15" hidden="false" customHeight="false" outlineLevel="0" collapsed="false">
      <c r="A128" s="29"/>
      <c r="B128" s="30"/>
      <c r="C128" s="10"/>
      <c r="D128" s="10"/>
      <c r="E128" s="10"/>
      <c r="F128" s="10"/>
      <c r="G128" s="10"/>
      <c r="H128" s="25" t="str">
        <f aca="false">IF(AND(A128="",I128=""),"",IF(I127="",H127,I127))</f>
        <v/>
      </c>
      <c r="I128" s="13"/>
      <c r="J128" s="25" t="str">
        <f aca="false">IF(OR(I128="",H128=""),"",I128-H128)</f>
        <v/>
      </c>
      <c r="K128" s="27" t="str">
        <f aca="false">IF(OR(A128="",F128&lt;&gt;"Služební"),"",SUMIFS('Vozidlo a sazby'!$D$14:$D$20,'Vozidlo a sazby'!$A$14:$A$20,'Vozidlo a sazby'!$B$5,'Vozidlo a sazby'!$B$14:$B$20,"&lt;="&amp;A128,'Vozidlo a sazby'!$C$14:$C$20,"&gt;="&amp;A128))</f>
        <v/>
      </c>
      <c r="L128" s="28" t="str">
        <f aca="false">IF(OR(K128="",J128=""),"",ROUND(J128*(SUMIFS('Vozidlo a sazby'!$D$14:$D$20,'Vozidlo a sazby'!$A$14:$A$20,"Základní náhrada",'Vozidlo a sazby'!$B$14:$B$20,"&lt;="&amp;A128,'Vozidlo a sazby'!$C$14:$C$20,"&gt;="&amp;A128)+'Vozidlo a sazby'!$B$6*K128/100),2))</f>
        <v/>
      </c>
      <c r="M128" s="29"/>
      <c r="N128" s="15" t="str">
        <f aca="false">IF(OR(A128="",M128=""),"",IF(M128-A128&lt;=7,"průběžně","dodatečně"))</f>
        <v/>
      </c>
      <c r="O128" s="15" t="str">
        <f aca="false">IF(A128="","",IF(AND(J128&lt;&gt;"",J128&lt;0),"konec je menší než začátek",IF(OR(E128="",F128=""),"doplňte účel a typ",IF(AND(A127&lt;&gt;"",A128&lt;A127),"datum před předchozí jízdou",""))))</f>
        <v/>
      </c>
    </row>
    <row r="129" customFormat="false" ht="15" hidden="false" customHeight="false" outlineLevel="0" collapsed="false">
      <c r="A129" s="29"/>
      <c r="B129" s="30"/>
      <c r="C129" s="10"/>
      <c r="D129" s="10"/>
      <c r="E129" s="10"/>
      <c r="F129" s="10"/>
      <c r="G129" s="10"/>
      <c r="H129" s="25" t="str">
        <f aca="false">IF(AND(A129="",I129=""),"",IF(I128="",H128,I128))</f>
        <v/>
      </c>
      <c r="I129" s="13"/>
      <c r="J129" s="25" t="str">
        <f aca="false">IF(OR(I129="",H129=""),"",I129-H129)</f>
        <v/>
      </c>
      <c r="K129" s="27" t="str">
        <f aca="false">IF(OR(A129="",F129&lt;&gt;"Služební"),"",SUMIFS('Vozidlo a sazby'!$D$14:$D$20,'Vozidlo a sazby'!$A$14:$A$20,'Vozidlo a sazby'!$B$5,'Vozidlo a sazby'!$B$14:$B$20,"&lt;="&amp;A129,'Vozidlo a sazby'!$C$14:$C$20,"&gt;="&amp;A129))</f>
        <v/>
      </c>
      <c r="L129" s="28" t="str">
        <f aca="false">IF(OR(K129="",J129=""),"",ROUND(J129*(SUMIFS('Vozidlo a sazby'!$D$14:$D$20,'Vozidlo a sazby'!$A$14:$A$20,"Základní náhrada",'Vozidlo a sazby'!$B$14:$B$20,"&lt;="&amp;A129,'Vozidlo a sazby'!$C$14:$C$20,"&gt;="&amp;A129)+'Vozidlo a sazby'!$B$6*K129/100),2))</f>
        <v/>
      </c>
      <c r="M129" s="29"/>
      <c r="N129" s="15" t="str">
        <f aca="false">IF(OR(A129="",M129=""),"",IF(M129-A129&lt;=7,"průběžně","dodatečně"))</f>
        <v/>
      </c>
      <c r="O129" s="15" t="str">
        <f aca="false">IF(A129="","",IF(AND(J129&lt;&gt;"",J129&lt;0),"konec je menší než začátek",IF(OR(E129="",F129=""),"doplňte účel a typ",IF(AND(A128&lt;&gt;"",A129&lt;A128),"datum před předchozí jízdou",""))))</f>
        <v/>
      </c>
    </row>
    <row r="130" customFormat="false" ht="15" hidden="false" customHeight="false" outlineLevel="0" collapsed="false">
      <c r="A130" s="29"/>
      <c r="B130" s="30"/>
      <c r="C130" s="10"/>
      <c r="D130" s="10"/>
      <c r="E130" s="10"/>
      <c r="F130" s="10"/>
      <c r="G130" s="10"/>
      <c r="H130" s="25" t="str">
        <f aca="false">IF(AND(A130="",I130=""),"",IF(I129="",H129,I129))</f>
        <v/>
      </c>
      <c r="I130" s="13"/>
      <c r="J130" s="25" t="str">
        <f aca="false">IF(OR(I130="",H130=""),"",I130-H130)</f>
        <v/>
      </c>
      <c r="K130" s="27" t="str">
        <f aca="false">IF(OR(A130="",F130&lt;&gt;"Služební"),"",SUMIFS('Vozidlo a sazby'!$D$14:$D$20,'Vozidlo a sazby'!$A$14:$A$20,'Vozidlo a sazby'!$B$5,'Vozidlo a sazby'!$B$14:$B$20,"&lt;="&amp;A130,'Vozidlo a sazby'!$C$14:$C$20,"&gt;="&amp;A130))</f>
        <v/>
      </c>
      <c r="L130" s="28" t="str">
        <f aca="false">IF(OR(K130="",J130=""),"",ROUND(J130*(SUMIFS('Vozidlo a sazby'!$D$14:$D$20,'Vozidlo a sazby'!$A$14:$A$20,"Základní náhrada",'Vozidlo a sazby'!$B$14:$B$20,"&lt;="&amp;A130,'Vozidlo a sazby'!$C$14:$C$20,"&gt;="&amp;A130)+'Vozidlo a sazby'!$B$6*K130/100),2))</f>
        <v/>
      </c>
      <c r="M130" s="29"/>
      <c r="N130" s="15" t="str">
        <f aca="false">IF(OR(A130="",M130=""),"",IF(M130-A130&lt;=7,"průběžně","dodatečně"))</f>
        <v/>
      </c>
      <c r="O130" s="15" t="str">
        <f aca="false">IF(A130="","",IF(AND(J130&lt;&gt;"",J130&lt;0),"konec je menší než začátek",IF(OR(E130="",F130=""),"doplňte účel a typ",IF(AND(A129&lt;&gt;"",A130&lt;A129),"datum před předchozí jízdou",""))))</f>
        <v/>
      </c>
    </row>
    <row r="131" customFormat="false" ht="15" hidden="false" customHeight="false" outlineLevel="0" collapsed="false">
      <c r="A131" s="29"/>
      <c r="B131" s="30"/>
      <c r="C131" s="10"/>
      <c r="D131" s="10"/>
      <c r="E131" s="10"/>
      <c r="F131" s="10"/>
      <c r="G131" s="10"/>
      <c r="H131" s="25" t="str">
        <f aca="false">IF(AND(A131="",I131=""),"",IF(I130="",H130,I130))</f>
        <v/>
      </c>
      <c r="I131" s="13"/>
      <c r="J131" s="25" t="str">
        <f aca="false">IF(OR(I131="",H131=""),"",I131-H131)</f>
        <v/>
      </c>
      <c r="K131" s="27" t="str">
        <f aca="false">IF(OR(A131="",F131&lt;&gt;"Služební"),"",SUMIFS('Vozidlo a sazby'!$D$14:$D$20,'Vozidlo a sazby'!$A$14:$A$20,'Vozidlo a sazby'!$B$5,'Vozidlo a sazby'!$B$14:$B$20,"&lt;="&amp;A131,'Vozidlo a sazby'!$C$14:$C$20,"&gt;="&amp;A131))</f>
        <v/>
      </c>
      <c r="L131" s="28" t="str">
        <f aca="false">IF(OR(K131="",J131=""),"",ROUND(J131*(SUMIFS('Vozidlo a sazby'!$D$14:$D$20,'Vozidlo a sazby'!$A$14:$A$20,"Základní náhrada",'Vozidlo a sazby'!$B$14:$B$20,"&lt;="&amp;A131,'Vozidlo a sazby'!$C$14:$C$20,"&gt;="&amp;A131)+'Vozidlo a sazby'!$B$6*K131/100),2))</f>
        <v/>
      </c>
      <c r="M131" s="29"/>
      <c r="N131" s="15" t="str">
        <f aca="false">IF(OR(A131="",M131=""),"",IF(M131-A131&lt;=7,"průběžně","dodatečně"))</f>
        <v/>
      </c>
      <c r="O131" s="15" t="str">
        <f aca="false">IF(A131="","",IF(AND(J131&lt;&gt;"",J131&lt;0),"konec je menší než začátek",IF(OR(E131="",F131=""),"doplňte účel a typ",IF(AND(A130&lt;&gt;"",A131&lt;A130),"datum před předchozí jízdou",""))))</f>
        <v/>
      </c>
    </row>
    <row r="132" customFormat="false" ht="15" hidden="false" customHeight="false" outlineLevel="0" collapsed="false">
      <c r="A132" s="29"/>
      <c r="B132" s="30"/>
      <c r="C132" s="10"/>
      <c r="D132" s="10"/>
      <c r="E132" s="10"/>
      <c r="F132" s="10"/>
      <c r="G132" s="10"/>
      <c r="H132" s="25" t="str">
        <f aca="false">IF(AND(A132="",I132=""),"",IF(I131="",H131,I131))</f>
        <v/>
      </c>
      <c r="I132" s="13"/>
      <c r="J132" s="25" t="str">
        <f aca="false">IF(OR(I132="",H132=""),"",I132-H132)</f>
        <v/>
      </c>
      <c r="K132" s="27" t="str">
        <f aca="false">IF(OR(A132="",F132&lt;&gt;"Služební"),"",SUMIFS('Vozidlo a sazby'!$D$14:$D$20,'Vozidlo a sazby'!$A$14:$A$20,'Vozidlo a sazby'!$B$5,'Vozidlo a sazby'!$B$14:$B$20,"&lt;="&amp;A132,'Vozidlo a sazby'!$C$14:$C$20,"&gt;="&amp;A132))</f>
        <v/>
      </c>
      <c r="L132" s="28" t="str">
        <f aca="false">IF(OR(K132="",J132=""),"",ROUND(J132*(SUMIFS('Vozidlo a sazby'!$D$14:$D$20,'Vozidlo a sazby'!$A$14:$A$20,"Základní náhrada",'Vozidlo a sazby'!$B$14:$B$20,"&lt;="&amp;A132,'Vozidlo a sazby'!$C$14:$C$20,"&gt;="&amp;A132)+'Vozidlo a sazby'!$B$6*K132/100),2))</f>
        <v/>
      </c>
      <c r="M132" s="29"/>
      <c r="N132" s="15" t="str">
        <f aca="false">IF(OR(A132="",M132=""),"",IF(M132-A132&lt;=7,"průběžně","dodatečně"))</f>
        <v/>
      </c>
      <c r="O132" s="15" t="str">
        <f aca="false">IF(A132="","",IF(AND(J132&lt;&gt;"",J132&lt;0),"konec je menší než začátek",IF(OR(E132="",F132=""),"doplňte účel a typ",IF(AND(A131&lt;&gt;"",A132&lt;A131),"datum před předchozí jízdou",""))))</f>
        <v/>
      </c>
    </row>
    <row r="133" customFormat="false" ht="15" hidden="false" customHeight="false" outlineLevel="0" collapsed="false">
      <c r="A133" s="29"/>
      <c r="B133" s="30"/>
      <c r="C133" s="10"/>
      <c r="D133" s="10"/>
      <c r="E133" s="10"/>
      <c r="F133" s="10"/>
      <c r="G133" s="10"/>
      <c r="H133" s="25" t="str">
        <f aca="false">IF(AND(A133="",I133=""),"",IF(I132="",H132,I132))</f>
        <v/>
      </c>
      <c r="I133" s="13"/>
      <c r="J133" s="25" t="str">
        <f aca="false">IF(OR(I133="",H133=""),"",I133-H133)</f>
        <v/>
      </c>
      <c r="K133" s="27" t="str">
        <f aca="false">IF(OR(A133="",F133&lt;&gt;"Služební"),"",SUMIFS('Vozidlo a sazby'!$D$14:$D$20,'Vozidlo a sazby'!$A$14:$A$20,'Vozidlo a sazby'!$B$5,'Vozidlo a sazby'!$B$14:$B$20,"&lt;="&amp;A133,'Vozidlo a sazby'!$C$14:$C$20,"&gt;="&amp;A133))</f>
        <v/>
      </c>
      <c r="L133" s="28" t="str">
        <f aca="false">IF(OR(K133="",J133=""),"",ROUND(J133*(SUMIFS('Vozidlo a sazby'!$D$14:$D$20,'Vozidlo a sazby'!$A$14:$A$20,"Základní náhrada",'Vozidlo a sazby'!$B$14:$B$20,"&lt;="&amp;A133,'Vozidlo a sazby'!$C$14:$C$20,"&gt;="&amp;A133)+'Vozidlo a sazby'!$B$6*K133/100),2))</f>
        <v/>
      </c>
      <c r="M133" s="29"/>
      <c r="N133" s="15" t="str">
        <f aca="false">IF(OR(A133="",M133=""),"",IF(M133-A133&lt;=7,"průběžně","dodatečně"))</f>
        <v/>
      </c>
      <c r="O133" s="15" t="str">
        <f aca="false">IF(A133="","",IF(AND(J133&lt;&gt;"",J133&lt;0),"konec je menší než začátek",IF(OR(E133="",F133=""),"doplňte účel a typ",IF(AND(A132&lt;&gt;"",A133&lt;A132),"datum před předchozí jízdou",""))))</f>
        <v/>
      </c>
    </row>
    <row r="134" customFormat="false" ht="15" hidden="false" customHeight="false" outlineLevel="0" collapsed="false">
      <c r="A134" s="29"/>
      <c r="B134" s="30"/>
      <c r="C134" s="10"/>
      <c r="D134" s="10"/>
      <c r="E134" s="10"/>
      <c r="F134" s="10"/>
      <c r="G134" s="10"/>
      <c r="H134" s="25" t="str">
        <f aca="false">IF(AND(A134="",I134=""),"",IF(I133="",H133,I133))</f>
        <v/>
      </c>
      <c r="I134" s="13"/>
      <c r="J134" s="25" t="str">
        <f aca="false">IF(OR(I134="",H134=""),"",I134-H134)</f>
        <v/>
      </c>
      <c r="K134" s="27" t="str">
        <f aca="false">IF(OR(A134="",F134&lt;&gt;"Služební"),"",SUMIFS('Vozidlo a sazby'!$D$14:$D$20,'Vozidlo a sazby'!$A$14:$A$20,'Vozidlo a sazby'!$B$5,'Vozidlo a sazby'!$B$14:$B$20,"&lt;="&amp;A134,'Vozidlo a sazby'!$C$14:$C$20,"&gt;="&amp;A134))</f>
        <v/>
      </c>
      <c r="L134" s="28" t="str">
        <f aca="false">IF(OR(K134="",J134=""),"",ROUND(J134*(SUMIFS('Vozidlo a sazby'!$D$14:$D$20,'Vozidlo a sazby'!$A$14:$A$20,"Základní náhrada",'Vozidlo a sazby'!$B$14:$B$20,"&lt;="&amp;A134,'Vozidlo a sazby'!$C$14:$C$20,"&gt;="&amp;A134)+'Vozidlo a sazby'!$B$6*K134/100),2))</f>
        <v/>
      </c>
      <c r="M134" s="29"/>
      <c r="N134" s="15" t="str">
        <f aca="false">IF(OR(A134="",M134=""),"",IF(M134-A134&lt;=7,"průběžně","dodatečně"))</f>
        <v/>
      </c>
      <c r="O134" s="15" t="str">
        <f aca="false">IF(A134="","",IF(AND(J134&lt;&gt;"",J134&lt;0),"konec je menší než začátek",IF(OR(E134="",F134=""),"doplňte účel a typ",IF(AND(A133&lt;&gt;"",A134&lt;A133),"datum před předchozí jízdou",""))))</f>
        <v/>
      </c>
    </row>
    <row r="135" customFormat="false" ht="15" hidden="false" customHeight="false" outlineLevel="0" collapsed="false">
      <c r="A135" s="29"/>
      <c r="B135" s="30"/>
      <c r="C135" s="10"/>
      <c r="D135" s="10"/>
      <c r="E135" s="10"/>
      <c r="F135" s="10"/>
      <c r="G135" s="10"/>
      <c r="H135" s="25" t="str">
        <f aca="false">IF(AND(A135="",I135=""),"",IF(I134="",H134,I134))</f>
        <v/>
      </c>
      <c r="I135" s="13"/>
      <c r="J135" s="25" t="str">
        <f aca="false">IF(OR(I135="",H135=""),"",I135-H135)</f>
        <v/>
      </c>
      <c r="K135" s="27" t="str">
        <f aca="false">IF(OR(A135="",F135&lt;&gt;"Služební"),"",SUMIFS('Vozidlo a sazby'!$D$14:$D$20,'Vozidlo a sazby'!$A$14:$A$20,'Vozidlo a sazby'!$B$5,'Vozidlo a sazby'!$B$14:$B$20,"&lt;="&amp;A135,'Vozidlo a sazby'!$C$14:$C$20,"&gt;="&amp;A135))</f>
        <v/>
      </c>
      <c r="L135" s="28" t="str">
        <f aca="false">IF(OR(K135="",J135=""),"",ROUND(J135*(SUMIFS('Vozidlo a sazby'!$D$14:$D$20,'Vozidlo a sazby'!$A$14:$A$20,"Základní náhrada",'Vozidlo a sazby'!$B$14:$B$20,"&lt;="&amp;A135,'Vozidlo a sazby'!$C$14:$C$20,"&gt;="&amp;A135)+'Vozidlo a sazby'!$B$6*K135/100),2))</f>
        <v/>
      </c>
      <c r="M135" s="29"/>
      <c r="N135" s="15" t="str">
        <f aca="false">IF(OR(A135="",M135=""),"",IF(M135-A135&lt;=7,"průběžně","dodatečně"))</f>
        <v/>
      </c>
      <c r="O135" s="15" t="str">
        <f aca="false">IF(A135="","",IF(AND(J135&lt;&gt;"",J135&lt;0),"konec je menší než začátek",IF(OR(E135="",F135=""),"doplňte účel a typ",IF(AND(A134&lt;&gt;"",A135&lt;A134),"datum před předchozí jízdou",""))))</f>
        <v/>
      </c>
    </row>
    <row r="136" customFormat="false" ht="15" hidden="false" customHeight="false" outlineLevel="0" collapsed="false">
      <c r="A136" s="29"/>
      <c r="B136" s="30"/>
      <c r="C136" s="10"/>
      <c r="D136" s="10"/>
      <c r="E136" s="10"/>
      <c r="F136" s="10"/>
      <c r="G136" s="10"/>
      <c r="H136" s="25" t="str">
        <f aca="false">IF(AND(A136="",I136=""),"",IF(I135="",H135,I135))</f>
        <v/>
      </c>
      <c r="I136" s="13"/>
      <c r="J136" s="25" t="str">
        <f aca="false">IF(OR(I136="",H136=""),"",I136-H136)</f>
        <v/>
      </c>
      <c r="K136" s="27" t="str">
        <f aca="false">IF(OR(A136="",F136&lt;&gt;"Služební"),"",SUMIFS('Vozidlo a sazby'!$D$14:$D$20,'Vozidlo a sazby'!$A$14:$A$20,'Vozidlo a sazby'!$B$5,'Vozidlo a sazby'!$B$14:$B$20,"&lt;="&amp;A136,'Vozidlo a sazby'!$C$14:$C$20,"&gt;="&amp;A136))</f>
        <v/>
      </c>
      <c r="L136" s="28" t="str">
        <f aca="false">IF(OR(K136="",J136=""),"",ROUND(J136*(SUMIFS('Vozidlo a sazby'!$D$14:$D$20,'Vozidlo a sazby'!$A$14:$A$20,"Základní náhrada",'Vozidlo a sazby'!$B$14:$B$20,"&lt;="&amp;A136,'Vozidlo a sazby'!$C$14:$C$20,"&gt;="&amp;A136)+'Vozidlo a sazby'!$B$6*K136/100),2))</f>
        <v/>
      </c>
      <c r="M136" s="29"/>
      <c r="N136" s="15" t="str">
        <f aca="false">IF(OR(A136="",M136=""),"",IF(M136-A136&lt;=7,"průběžně","dodatečně"))</f>
        <v/>
      </c>
      <c r="O136" s="15" t="str">
        <f aca="false">IF(A136="","",IF(AND(J136&lt;&gt;"",J136&lt;0),"konec je menší než začátek",IF(OR(E136="",F136=""),"doplňte účel a typ",IF(AND(A135&lt;&gt;"",A136&lt;A135),"datum před předchozí jízdou",""))))</f>
        <v/>
      </c>
    </row>
    <row r="137" customFormat="false" ht="15" hidden="false" customHeight="false" outlineLevel="0" collapsed="false">
      <c r="A137" s="29"/>
      <c r="B137" s="30"/>
      <c r="C137" s="10"/>
      <c r="D137" s="10"/>
      <c r="E137" s="10"/>
      <c r="F137" s="10"/>
      <c r="G137" s="10"/>
      <c r="H137" s="25" t="str">
        <f aca="false">IF(AND(A137="",I137=""),"",IF(I136="",H136,I136))</f>
        <v/>
      </c>
      <c r="I137" s="13"/>
      <c r="J137" s="25" t="str">
        <f aca="false">IF(OR(I137="",H137=""),"",I137-H137)</f>
        <v/>
      </c>
      <c r="K137" s="27" t="str">
        <f aca="false">IF(OR(A137="",F137&lt;&gt;"Služební"),"",SUMIFS('Vozidlo a sazby'!$D$14:$D$20,'Vozidlo a sazby'!$A$14:$A$20,'Vozidlo a sazby'!$B$5,'Vozidlo a sazby'!$B$14:$B$20,"&lt;="&amp;A137,'Vozidlo a sazby'!$C$14:$C$20,"&gt;="&amp;A137))</f>
        <v/>
      </c>
      <c r="L137" s="28" t="str">
        <f aca="false">IF(OR(K137="",J137=""),"",ROUND(J137*(SUMIFS('Vozidlo a sazby'!$D$14:$D$20,'Vozidlo a sazby'!$A$14:$A$20,"Základní náhrada",'Vozidlo a sazby'!$B$14:$B$20,"&lt;="&amp;A137,'Vozidlo a sazby'!$C$14:$C$20,"&gt;="&amp;A137)+'Vozidlo a sazby'!$B$6*K137/100),2))</f>
        <v/>
      </c>
      <c r="M137" s="29"/>
      <c r="N137" s="15" t="str">
        <f aca="false">IF(OR(A137="",M137=""),"",IF(M137-A137&lt;=7,"průběžně","dodatečně"))</f>
        <v/>
      </c>
      <c r="O137" s="15" t="str">
        <f aca="false">IF(A137="","",IF(AND(J137&lt;&gt;"",J137&lt;0),"konec je menší než začátek",IF(OR(E137="",F137=""),"doplňte účel a typ",IF(AND(A136&lt;&gt;"",A137&lt;A136),"datum před předchozí jízdou",""))))</f>
        <v/>
      </c>
    </row>
    <row r="138" customFormat="false" ht="15" hidden="false" customHeight="false" outlineLevel="0" collapsed="false">
      <c r="A138" s="29"/>
      <c r="B138" s="30"/>
      <c r="C138" s="10"/>
      <c r="D138" s="10"/>
      <c r="E138" s="10"/>
      <c r="F138" s="10"/>
      <c r="G138" s="10"/>
      <c r="H138" s="25" t="str">
        <f aca="false">IF(AND(A138="",I138=""),"",IF(I137="",H137,I137))</f>
        <v/>
      </c>
      <c r="I138" s="13"/>
      <c r="J138" s="25" t="str">
        <f aca="false">IF(OR(I138="",H138=""),"",I138-H138)</f>
        <v/>
      </c>
      <c r="K138" s="27" t="str">
        <f aca="false">IF(OR(A138="",F138&lt;&gt;"Služební"),"",SUMIFS('Vozidlo a sazby'!$D$14:$D$20,'Vozidlo a sazby'!$A$14:$A$20,'Vozidlo a sazby'!$B$5,'Vozidlo a sazby'!$B$14:$B$20,"&lt;="&amp;A138,'Vozidlo a sazby'!$C$14:$C$20,"&gt;="&amp;A138))</f>
        <v/>
      </c>
      <c r="L138" s="28" t="str">
        <f aca="false">IF(OR(K138="",J138=""),"",ROUND(J138*(SUMIFS('Vozidlo a sazby'!$D$14:$D$20,'Vozidlo a sazby'!$A$14:$A$20,"Základní náhrada",'Vozidlo a sazby'!$B$14:$B$20,"&lt;="&amp;A138,'Vozidlo a sazby'!$C$14:$C$20,"&gt;="&amp;A138)+'Vozidlo a sazby'!$B$6*K138/100),2))</f>
        <v/>
      </c>
      <c r="M138" s="29"/>
      <c r="N138" s="15" t="str">
        <f aca="false">IF(OR(A138="",M138=""),"",IF(M138-A138&lt;=7,"průběžně","dodatečně"))</f>
        <v/>
      </c>
      <c r="O138" s="15" t="str">
        <f aca="false">IF(A138="","",IF(AND(J138&lt;&gt;"",J138&lt;0),"konec je menší než začátek",IF(OR(E138="",F138=""),"doplňte účel a typ",IF(AND(A137&lt;&gt;"",A138&lt;A137),"datum před předchozí jízdou",""))))</f>
        <v/>
      </c>
    </row>
    <row r="139" customFormat="false" ht="15" hidden="false" customHeight="false" outlineLevel="0" collapsed="false">
      <c r="A139" s="29"/>
      <c r="B139" s="30"/>
      <c r="C139" s="10"/>
      <c r="D139" s="10"/>
      <c r="E139" s="10"/>
      <c r="F139" s="10"/>
      <c r="G139" s="10"/>
      <c r="H139" s="25" t="str">
        <f aca="false">IF(AND(A139="",I139=""),"",IF(I138="",H138,I138))</f>
        <v/>
      </c>
      <c r="I139" s="13"/>
      <c r="J139" s="25" t="str">
        <f aca="false">IF(OR(I139="",H139=""),"",I139-H139)</f>
        <v/>
      </c>
      <c r="K139" s="27" t="str">
        <f aca="false">IF(OR(A139="",F139&lt;&gt;"Služební"),"",SUMIFS('Vozidlo a sazby'!$D$14:$D$20,'Vozidlo a sazby'!$A$14:$A$20,'Vozidlo a sazby'!$B$5,'Vozidlo a sazby'!$B$14:$B$20,"&lt;="&amp;A139,'Vozidlo a sazby'!$C$14:$C$20,"&gt;="&amp;A139))</f>
        <v/>
      </c>
      <c r="L139" s="28" t="str">
        <f aca="false">IF(OR(K139="",J139=""),"",ROUND(J139*(SUMIFS('Vozidlo a sazby'!$D$14:$D$20,'Vozidlo a sazby'!$A$14:$A$20,"Základní náhrada",'Vozidlo a sazby'!$B$14:$B$20,"&lt;="&amp;A139,'Vozidlo a sazby'!$C$14:$C$20,"&gt;="&amp;A139)+'Vozidlo a sazby'!$B$6*K139/100),2))</f>
        <v/>
      </c>
      <c r="M139" s="29"/>
      <c r="N139" s="15" t="str">
        <f aca="false">IF(OR(A139="",M139=""),"",IF(M139-A139&lt;=7,"průběžně","dodatečně"))</f>
        <v/>
      </c>
      <c r="O139" s="15" t="str">
        <f aca="false">IF(A139="","",IF(AND(J139&lt;&gt;"",J139&lt;0),"konec je menší než začátek",IF(OR(E139="",F139=""),"doplňte účel a typ",IF(AND(A138&lt;&gt;"",A139&lt;A138),"datum před předchozí jízdou",""))))</f>
        <v/>
      </c>
    </row>
    <row r="140" customFormat="false" ht="15" hidden="false" customHeight="false" outlineLevel="0" collapsed="false">
      <c r="A140" s="29"/>
      <c r="B140" s="30"/>
      <c r="C140" s="10"/>
      <c r="D140" s="10"/>
      <c r="E140" s="10"/>
      <c r="F140" s="10"/>
      <c r="G140" s="10"/>
      <c r="H140" s="25" t="str">
        <f aca="false">IF(AND(A140="",I140=""),"",IF(I139="",H139,I139))</f>
        <v/>
      </c>
      <c r="I140" s="13"/>
      <c r="J140" s="25" t="str">
        <f aca="false">IF(OR(I140="",H140=""),"",I140-H140)</f>
        <v/>
      </c>
      <c r="K140" s="27" t="str">
        <f aca="false">IF(OR(A140="",F140&lt;&gt;"Služební"),"",SUMIFS('Vozidlo a sazby'!$D$14:$D$20,'Vozidlo a sazby'!$A$14:$A$20,'Vozidlo a sazby'!$B$5,'Vozidlo a sazby'!$B$14:$B$20,"&lt;="&amp;A140,'Vozidlo a sazby'!$C$14:$C$20,"&gt;="&amp;A140))</f>
        <v/>
      </c>
      <c r="L140" s="28" t="str">
        <f aca="false">IF(OR(K140="",J140=""),"",ROUND(J140*(SUMIFS('Vozidlo a sazby'!$D$14:$D$20,'Vozidlo a sazby'!$A$14:$A$20,"Základní náhrada",'Vozidlo a sazby'!$B$14:$B$20,"&lt;="&amp;A140,'Vozidlo a sazby'!$C$14:$C$20,"&gt;="&amp;A140)+'Vozidlo a sazby'!$B$6*K140/100),2))</f>
        <v/>
      </c>
      <c r="M140" s="29"/>
      <c r="N140" s="15" t="str">
        <f aca="false">IF(OR(A140="",M140=""),"",IF(M140-A140&lt;=7,"průběžně","dodatečně"))</f>
        <v/>
      </c>
      <c r="O140" s="15" t="str">
        <f aca="false">IF(A140="","",IF(AND(J140&lt;&gt;"",J140&lt;0),"konec je menší než začátek",IF(OR(E140="",F140=""),"doplňte účel a typ",IF(AND(A139&lt;&gt;"",A140&lt;A139),"datum před předchozí jízdou",""))))</f>
        <v/>
      </c>
    </row>
    <row r="141" customFormat="false" ht="15" hidden="false" customHeight="false" outlineLevel="0" collapsed="false">
      <c r="A141" s="29"/>
      <c r="B141" s="30"/>
      <c r="C141" s="10"/>
      <c r="D141" s="10"/>
      <c r="E141" s="10"/>
      <c r="F141" s="10"/>
      <c r="G141" s="10"/>
      <c r="H141" s="25" t="str">
        <f aca="false">IF(AND(A141="",I141=""),"",IF(I140="",H140,I140))</f>
        <v/>
      </c>
      <c r="I141" s="13"/>
      <c r="J141" s="25" t="str">
        <f aca="false">IF(OR(I141="",H141=""),"",I141-H141)</f>
        <v/>
      </c>
      <c r="K141" s="27" t="str">
        <f aca="false">IF(OR(A141="",F141&lt;&gt;"Služební"),"",SUMIFS('Vozidlo a sazby'!$D$14:$D$20,'Vozidlo a sazby'!$A$14:$A$20,'Vozidlo a sazby'!$B$5,'Vozidlo a sazby'!$B$14:$B$20,"&lt;="&amp;A141,'Vozidlo a sazby'!$C$14:$C$20,"&gt;="&amp;A141))</f>
        <v/>
      </c>
      <c r="L141" s="28" t="str">
        <f aca="false">IF(OR(K141="",J141=""),"",ROUND(J141*(SUMIFS('Vozidlo a sazby'!$D$14:$D$20,'Vozidlo a sazby'!$A$14:$A$20,"Základní náhrada",'Vozidlo a sazby'!$B$14:$B$20,"&lt;="&amp;A141,'Vozidlo a sazby'!$C$14:$C$20,"&gt;="&amp;A141)+'Vozidlo a sazby'!$B$6*K141/100),2))</f>
        <v/>
      </c>
      <c r="M141" s="29"/>
      <c r="N141" s="15" t="str">
        <f aca="false">IF(OR(A141="",M141=""),"",IF(M141-A141&lt;=7,"průběžně","dodatečně"))</f>
        <v/>
      </c>
      <c r="O141" s="15" t="str">
        <f aca="false">IF(A141="","",IF(AND(J141&lt;&gt;"",J141&lt;0),"konec je menší než začátek",IF(OR(E141="",F141=""),"doplňte účel a typ",IF(AND(A140&lt;&gt;"",A141&lt;A140),"datum před předchozí jízdou",""))))</f>
        <v/>
      </c>
    </row>
    <row r="142" customFormat="false" ht="15" hidden="false" customHeight="false" outlineLevel="0" collapsed="false">
      <c r="A142" s="29"/>
      <c r="B142" s="30"/>
      <c r="C142" s="10"/>
      <c r="D142" s="10"/>
      <c r="E142" s="10"/>
      <c r="F142" s="10"/>
      <c r="G142" s="10"/>
      <c r="H142" s="25" t="str">
        <f aca="false">IF(AND(A142="",I142=""),"",IF(I141="",H141,I141))</f>
        <v/>
      </c>
      <c r="I142" s="13"/>
      <c r="J142" s="25" t="str">
        <f aca="false">IF(OR(I142="",H142=""),"",I142-H142)</f>
        <v/>
      </c>
      <c r="K142" s="27" t="str">
        <f aca="false">IF(OR(A142="",F142&lt;&gt;"Služební"),"",SUMIFS('Vozidlo a sazby'!$D$14:$D$20,'Vozidlo a sazby'!$A$14:$A$20,'Vozidlo a sazby'!$B$5,'Vozidlo a sazby'!$B$14:$B$20,"&lt;="&amp;A142,'Vozidlo a sazby'!$C$14:$C$20,"&gt;="&amp;A142))</f>
        <v/>
      </c>
      <c r="L142" s="28" t="str">
        <f aca="false">IF(OR(K142="",J142=""),"",ROUND(J142*(SUMIFS('Vozidlo a sazby'!$D$14:$D$20,'Vozidlo a sazby'!$A$14:$A$20,"Základní náhrada",'Vozidlo a sazby'!$B$14:$B$20,"&lt;="&amp;A142,'Vozidlo a sazby'!$C$14:$C$20,"&gt;="&amp;A142)+'Vozidlo a sazby'!$B$6*K142/100),2))</f>
        <v/>
      </c>
      <c r="M142" s="29"/>
      <c r="N142" s="15" t="str">
        <f aca="false">IF(OR(A142="",M142=""),"",IF(M142-A142&lt;=7,"průběžně","dodatečně"))</f>
        <v/>
      </c>
      <c r="O142" s="15" t="str">
        <f aca="false">IF(A142="","",IF(AND(J142&lt;&gt;"",J142&lt;0),"konec je menší než začátek",IF(OR(E142="",F142=""),"doplňte účel a typ",IF(AND(A141&lt;&gt;"",A142&lt;A141),"datum před předchozí jízdou",""))))</f>
        <v/>
      </c>
    </row>
    <row r="143" customFormat="false" ht="15" hidden="false" customHeight="false" outlineLevel="0" collapsed="false">
      <c r="A143" s="29"/>
      <c r="B143" s="30"/>
      <c r="C143" s="10"/>
      <c r="D143" s="10"/>
      <c r="E143" s="10"/>
      <c r="F143" s="10"/>
      <c r="G143" s="10"/>
      <c r="H143" s="25" t="str">
        <f aca="false">IF(AND(A143="",I143=""),"",IF(I142="",H142,I142))</f>
        <v/>
      </c>
      <c r="I143" s="13"/>
      <c r="J143" s="25" t="str">
        <f aca="false">IF(OR(I143="",H143=""),"",I143-H143)</f>
        <v/>
      </c>
      <c r="K143" s="27" t="str">
        <f aca="false">IF(OR(A143="",F143&lt;&gt;"Služební"),"",SUMIFS('Vozidlo a sazby'!$D$14:$D$20,'Vozidlo a sazby'!$A$14:$A$20,'Vozidlo a sazby'!$B$5,'Vozidlo a sazby'!$B$14:$B$20,"&lt;="&amp;A143,'Vozidlo a sazby'!$C$14:$C$20,"&gt;="&amp;A143))</f>
        <v/>
      </c>
      <c r="L143" s="28" t="str">
        <f aca="false">IF(OR(K143="",J143=""),"",ROUND(J143*(SUMIFS('Vozidlo a sazby'!$D$14:$D$20,'Vozidlo a sazby'!$A$14:$A$20,"Základní náhrada",'Vozidlo a sazby'!$B$14:$B$20,"&lt;="&amp;A143,'Vozidlo a sazby'!$C$14:$C$20,"&gt;="&amp;A143)+'Vozidlo a sazby'!$B$6*K143/100),2))</f>
        <v/>
      </c>
      <c r="M143" s="29"/>
      <c r="N143" s="15" t="str">
        <f aca="false">IF(OR(A143="",M143=""),"",IF(M143-A143&lt;=7,"průběžně","dodatečně"))</f>
        <v/>
      </c>
      <c r="O143" s="15" t="str">
        <f aca="false">IF(A143="","",IF(AND(J143&lt;&gt;"",J143&lt;0),"konec je menší než začátek",IF(OR(E143="",F143=""),"doplňte účel a typ",IF(AND(A142&lt;&gt;"",A143&lt;A142),"datum před předchozí jízdou",""))))</f>
        <v/>
      </c>
    </row>
    <row r="144" customFormat="false" ht="15" hidden="false" customHeight="false" outlineLevel="0" collapsed="false">
      <c r="A144" s="29"/>
      <c r="B144" s="30"/>
      <c r="C144" s="10"/>
      <c r="D144" s="10"/>
      <c r="E144" s="10"/>
      <c r="F144" s="10"/>
      <c r="G144" s="10"/>
      <c r="H144" s="25" t="str">
        <f aca="false">IF(AND(A144="",I144=""),"",IF(I143="",H143,I143))</f>
        <v/>
      </c>
      <c r="I144" s="13"/>
      <c r="J144" s="25" t="str">
        <f aca="false">IF(OR(I144="",H144=""),"",I144-H144)</f>
        <v/>
      </c>
      <c r="K144" s="27" t="str">
        <f aca="false">IF(OR(A144="",F144&lt;&gt;"Služební"),"",SUMIFS('Vozidlo a sazby'!$D$14:$D$20,'Vozidlo a sazby'!$A$14:$A$20,'Vozidlo a sazby'!$B$5,'Vozidlo a sazby'!$B$14:$B$20,"&lt;="&amp;A144,'Vozidlo a sazby'!$C$14:$C$20,"&gt;="&amp;A144))</f>
        <v/>
      </c>
      <c r="L144" s="28" t="str">
        <f aca="false">IF(OR(K144="",J144=""),"",ROUND(J144*(SUMIFS('Vozidlo a sazby'!$D$14:$D$20,'Vozidlo a sazby'!$A$14:$A$20,"Základní náhrada",'Vozidlo a sazby'!$B$14:$B$20,"&lt;="&amp;A144,'Vozidlo a sazby'!$C$14:$C$20,"&gt;="&amp;A144)+'Vozidlo a sazby'!$B$6*K144/100),2))</f>
        <v/>
      </c>
      <c r="M144" s="29"/>
      <c r="N144" s="15" t="str">
        <f aca="false">IF(OR(A144="",M144=""),"",IF(M144-A144&lt;=7,"průběžně","dodatečně"))</f>
        <v/>
      </c>
      <c r="O144" s="15" t="str">
        <f aca="false">IF(A144="","",IF(AND(J144&lt;&gt;"",J144&lt;0),"konec je menší než začátek",IF(OR(E144="",F144=""),"doplňte účel a typ",IF(AND(A143&lt;&gt;"",A144&lt;A143),"datum před předchozí jízdou",""))))</f>
        <v/>
      </c>
    </row>
    <row r="145" customFormat="false" ht="15" hidden="false" customHeight="false" outlineLevel="0" collapsed="false">
      <c r="A145" s="29"/>
      <c r="B145" s="30"/>
      <c r="C145" s="10"/>
      <c r="D145" s="10"/>
      <c r="E145" s="10"/>
      <c r="F145" s="10"/>
      <c r="G145" s="10"/>
      <c r="H145" s="25" t="str">
        <f aca="false">IF(AND(A145="",I145=""),"",IF(I144="",H144,I144))</f>
        <v/>
      </c>
      <c r="I145" s="13"/>
      <c r="J145" s="25" t="str">
        <f aca="false">IF(OR(I145="",H145=""),"",I145-H145)</f>
        <v/>
      </c>
      <c r="K145" s="27" t="str">
        <f aca="false">IF(OR(A145="",F145&lt;&gt;"Služební"),"",SUMIFS('Vozidlo a sazby'!$D$14:$D$20,'Vozidlo a sazby'!$A$14:$A$20,'Vozidlo a sazby'!$B$5,'Vozidlo a sazby'!$B$14:$B$20,"&lt;="&amp;A145,'Vozidlo a sazby'!$C$14:$C$20,"&gt;="&amp;A145))</f>
        <v/>
      </c>
      <c r="L145" s="28" t="str">
        <f aca="false">IF(OR(K145="",J145=""),"",ROUND(J145*(SUMIFS('Vozidlo a sazby'!$D$14:$D$20,'Vozidlo a sazby'!$A$14:$A$20,"Základní náhrada",'Vozidlo a sazby'!$B$14:$B$20,"&lt;="&amp;A145,'Vozidlo a sazby'!$C$14:$C$20,"&gt;="&amp;A145)+'Vozidlo a sazby'!$B$6*K145/100),2))</f>
        <v/>
      </c>
      <c r="M145" s="29"/>
      <c r="N145" s="15" t="str">
        <f aca="false">IF(OR(A145="",M145=""),"",IF(M145-A145&lt;=7,"průběžně","dodatečně"))</f>
        <v/>
      </c>
      <c r="O145" s="15" t="str">
        <f aca="false">IF(A145="","",IF(AND(J145&lt;&gt;"",J145&lt;0),"konec je menší než začátek",IF(OR(E145="",F145=""),"doplňte účel a typ",IF(AND(A144&lt;&gt;"",A145&lt;A144),"datum před předchozí jízdou",""))))</f>
        <v/>
      </c>
    </row>
    <row r="146" customFormat="false" ht="15" hidden="false" customHeight="false" outlineLevel="0" collapsed="false">
      <c r="A146" s="29"/>
      <c r="B146" s="30"/>
      <c r="C146" s="10"/>
      <c r="D146" s="10"/>
      <c r="E146" s="10"/>
      <c r="F146" s="10"/>
      <c r="G146" s="10"/>
      <c r="H146" s="25" t="str">
        <f aca="false">IF(AND(A146="",I146=""),"",IF(I145="",H145,I145))</f>
        <v/>
      </c>
      <c r="I146" s="13"/>
      <c r="J146" s="25" t="str">
        <f aca="false">IF(OR(I146="",H146=""),"",I146-H146)</f>
        <v/>
      </c>
      <c r="K146" s="27" t="str">
        <f aca="false">IF(OR(A146="",F146&lt;&gt;"Služební"),"",SUMIFS('Vozidlo a sazby'!$D$14:$D$20,'Vozidlo a sazby'!$A$14:$A$20,'Vozidlo a sazby'!$B$5,'Vozidlo a sazby'!$B$14:$B$20,"&lt;="&amp;A146,'Vozidlo a sazby'!$C$14:$C$20,"&gt;="&amp;A146))</f>
        <v/>
      </c>
      <c r="L146" s="28" t="str">
        <f aca="false">IF(OR(K146="",J146=""),"",ROUND(J146*(SUMIFS('Vozidlo a sazby'!$D$14:$D$20,'Vozidlo a sazby'!$A$14:$A$20,"Základní náhrada",'Vozidlo a sazby'!$B$14:$B$20,"&lt;="&amp;A146,'Vozidlo a sazby'!$C$14:$C$20,"&gt;="&amp;A146)+'Vozidlo a sazby'!$B$6*K146/100),2))</f>
        <v/>
      </c>
      <c r="M146" s="29"/>
      <c r="N146" s="15" t="str">
        <f aca="false">IF(OR(A146="",M146=""),"",IF(M146-A146&lt;=7,"průběžně","dodatečně"))</f>
        <v/>
      </c>
      <c r="O146" s="15" t="str">
        <f aca="false">IF(A146="","",IF(AND(J146&lt;&gt;"",J146&lt;0),"konec je menší než začátek",IF(OR(E146="",F146=""),"doplňte účel a typ",IF(AND(A145&lt;&gt;"",A146&lt;A145),"datum před předchozí jízdou",""))))</f>
        <v/>
      </c>
    </row>
    <row r="147" customFormat="false" ht="15" hidden="false" customHeight="false" outlineLevel="0" collapsed="false">
      <c r="A147" s="29"/>
      <c r="B147" s="30"/>
      <c r="C147" s="10"/>
      <c r="D147" s="10"/>
      <c r="E147" s="10"/>
      <c r="F147" s="10"/>
      <c r="G147" s="10"/>
      <c r="H147" s="25" t="str">
        <f aca="false">IF(AND(A147="",I147=""),"",IF(I146="",H146,I146))</f>
        <v/>
      </c>
      <c r="I147" s="13"/>
      <c r="J147" s="25" t="str">
        <f aca="false">IF(OR(I147="",H147=""),"",I147-H147)</f>
        <v/>
      </c>
      <c r="K147" s="27" t="str">
        <f aca="false">IF(OR(A147="",F147&lt;&gt;"Služební"),"",SUMIFS('Vozidlo a sazby'!$D$14:$D$20,'Vozidlo a sazby'!$A$14:$A$20,'Vozidlo a sazby'!$B$5,'Vozidlo a sazby'!$B$14:$B$20,"&lt;="&amp;A147,'Vozidlo a sazby'!$C$14:$C$20,"&gt;="&amp;A147))</f>
        <v/>
      </c>
      <c r="L147" s="28" t="str">
        <f aca="false">IF(OR(K147="",J147=""),"",ROUND(J147*(SUMIFS('Vozidlo a sazby'!$D$14:$D$20,'Vozidlo a sazby'!$A$14:$A$20,"Základní náhrada",'Vozidlo a sazby'!$B$14:$B$20,"&lt;="&amp;A147,'Vozidlo a sazby'!$C$14:$C$20,"&gt;="&amp;A147)+'Vozidlo a sazby'!$B$6*K147/100),2))</f>
        <v/>
      </c>
      <c r="M147" s="29"/>
      <c r="N147" s="15" t="str">
        <f aca="false">IF(OR(A147="",M147=""),"",IF(M147-A147&lt;=7,"průběžně","dodatečně"))</f>
        <v/>
      </c>
      <c r="O147" s="15" t="str">
        <f aca="false">IF(A147="","",IF(AND(J147&lt;&gt;"",J147&lt;0),"konec je menší než začátek",IF(OR(E147="",F147=""),"doplňte účel a typ",IF(AND(A146&lt;&gt;"",A147&lt;A146),"datum před předchozí jízdou",""))))</f>
        <v/>
      </c>
    </row>
    <row r="148" customFormat="false" ht="15" hidden="false" customHeight="false" outlineLevel="0" collapsed="false">
      <c r="A148" s="29"/>
      <c r="B148" s="30"/>
      <c r="C148" s="10"/>
      <c r="D148" s="10"/>
      <c r="E148" s="10"/>
      <c r="F148" s="10"/>
      <c r="G148" s="10"/>
      <c r="H148" s="25" t="str">
        <f aca="false">IF(AND(A148="",I148=""),"",IF(I147="",H147,I147))</f>
        <v/>
      </c>
      <c r="I148" s="13"/>
      <c r="J148" s="25" t="str">
        <f aca="false">IF(OR(I148="",H148=""),"",I148-H148)</f>
        <v/>
      </c>
      <c r="K148" s="27" t="str">
        <f aca="false">IF(OR(A148="",F148&lt;&gt;"Služební"),"",SUMIFS('Vozidlo a sazby'!$D$14:$D$20,'Vozidlo a sazby'!$A$14:$A$20,'Vozidlo a sazby'!$B$5,'Vozidlo a sazby'!$B$14:$B$20,"&lt;="&amp;A148,'Vozidlo a sazby'!$C$14:$C$20,"&gt;="&amp;A148))</f>
        <v/>
      </c>
      <c r="L148" s="28" t="str">
        <f aca="false">IF(OR(K148="",J148=""),"",ROUND(J148*(SUMIFS('Vozidlo a sazby'!$D$14:$D$20,'Vozidlo a sazby'!$A$14:$A$20,"Základní náhrada",'Vozidlo a sazby'!$B$14:$B$20,"&lt;="&amp;A148,'Vozidlo a sazby'!$C$14:$C$20,"&gt;="&amp;A148)+'Vozidlo a sazby'!$B$6*K148/100),2))</f>
        <v/>
      </c>
      <c r="M148" s="29"/>
      <c r="N148" s="15" t="str">
        <f aca="false">IF(OR(A148="",M148=""),"",IF(M148-A148&lt;=7,"průběžně","dodatečně"))</f>
        <v/>
      </c>
      <c r="O148" s="15" t="str">
        <f aca="false">IF(A148="","",IF(AND(J148&lt;&gt;"",J148&lt;0),"konec je menší než začátek",IF(OR(E148="",F148=""),"doplňte účel a typ",IF(AND(A147&lt;&gt;"",A148&lt;A147),"datum před předchozí jízdou",""))))</f>
        <v/>
      </c>
    </row>
    <row r="149" customFormat="false" ht="15" hidden="false" customHeight="false" outlineLevel="0" collapsed="false">
      <c r="A149" s="29"/>
      <c r="B149" s="30"/>
      <c r="C149" s="10"/>
      <c r="D149" s="10"/>
      <c r="E149" s="10"/>
      <c r="F149" s="10"/>
      <c r="G149" s="10"/>
      <c r="H149" s="25" t="str">
        <f aca="false">IF(AND(A149="",I149=""),"",IF(I148="",H148,I148))</f>
        <v/>
      </c>
      <c r="I149" s="13"/>
      <c r="J149" s="25" t="str">
        <f aca="false">IF(OR(I149="",H149=""),"",I149-H149)</f>
        <v/>
      </c>
      <c r="K149" s="27" t="str">
        <f aca="false">IF(OR(A149="",F149&lt;&gt;"Služební"),"",SUMIFS('Vozidlo a sazby'!$D$14:$D$20,'Vozidlo a sazby'!$A$14:$A$20,'Vozidlo a sazby'!$B$5,'Vozidlo a sazby'!$B$14:$B$20,"&lt;="&amp;A149,'Vozidlo a sazby'!$C$14:$C$20,"&gt;="&amp;A149))</f>
        <v/>
      </c>
      <c r="L149" s="28" t="str">
        <f aca="false">IF(OR(K149="",J149=""),"",ROUND(J149*(SUMIFS('Vozidlo a sazby'!$D$14:$D$20,'Vozidlo a sazby'!$A$14:$A$20,"Základní náhrada",'Vozidlo a sazby'!$B$14:$B$20,"&lt;="&amp;A149,'Vozidlo a sazby'!$C$14:$C$20,"&gt;="&amp;A149)+'Vozidlo a sazby'!$B$6*K149/100),2))</f>
        <v/>
      </c>
      <c r="M149" s="29"/>
      <c r="N149" s="15" t="str">
        <f aca="false">IF(OR(A149="",M149=""),"",IF(M149-A149&lt;=7,"průběžně","dodatečně"))</f>
        <v/>
      </c>
      <c r="O149" s="15" t="str">
        <f aca="false">IF(A149="","",IF(AND(J149&lt;&gt;"",J149&lt;0),"konec je menší než začátek",IF(OR(E149="",F149=""),"doplňte účel a typ",IF(AND(A148&lt;&gt;"",A149&lt;A148),"datum před předchozí jízdou",""))))</f>
        <v/>
      </c>
    </row>
    <row r="150" customFormat="false" ht="15" hidden="false" customHeight="false" outlineLevel="0" collapsed="false">
      <c r="A150" s="29"/>
      <c r="B150" s="30"/>
      <c r="C150" s="10"/>
      <c r="D150" s="10"/>
      <c r="E150" s="10"/>
      <c r="F150" s="10"/>
      <c r="G150" s="10"/>
      <c r="H150" s="25" t="str">
        <f aca="false">IF(AND(A150="",I150=""),"",IF(I149="",H149,I149))</f>
        <v/>
      </c>
      <c r="I150" s="13"/>
      <c r="J150" s="25" t="str">
        <f aca="false">IF(OR(I150="",H150=""),"",I150-H150)</f>
        <v/>
      </c>
      <c r="K150" s="27" t="str">
        <f aca="false">IF(OR(A150="",F150&lt;&gt;"Služební"),"",SUMIFS('Vozidlo a sazby'!$D$14:$D$20,'Vozidlo a sazby'!$A$14:$A$20,'Vozidlo a sazby'!$B$5,'Vozidlo a sazby'!$B$14:$B$20,"&lt;="&amp;A150,'Vozidlo a sazby'!$C$14:$C$20,"&gt;="&amp;A150))</f>
        <v/>
      </c>
      <c r="L150" s="28" t="str">
        <f aca="false">IF(OR(K150="",J150=""),"",ROUND(J150*(SUMIFS('Vozidlo a sazby'!$D$14:$D$20,'Vozidlo a sazby'!$A$14:$A$20,"Základní náhrada",'Vozidlo a sazby'!$B$14:$B$20,"&lt;="&amp;A150,'Vozidlo a sazby'!$C$14:$C$20,"&gt;="&amp;A150)+'Vozidlo a sazby'!$B$6*K150/100),2))</f>
        <v/>
      </c>
      <c r="M150" s="29"/>
      <c r="N150" s="15" t="str">
        <f aca="false">IF(OR(A150="",M150=""),"",IF(M150-A150&lt;=7,"průběžně","dodatečně"))</f>
        <v/>
      </c>
      <c r="O150" s="15" t="str">
        <f aca="false">IF(A150="","",IF(AND(J150&lt;&gt;"",J150&lt;0),"konec je menší než začátek",IF(OR(E150="",F150=""),"doplňte účel a typ",IF(AND(A149&lt;&gt;"",A150&lt;A149),"datum před předchozí jízdou",""))))</f>
        <v/>
      </c>
    </row>
    <row r="151" customFormat="false" ht="15" hidden="false" customHeight="false" outlineLevel="0" collapsed="false">
      <c r="A151" s="29"/>
      <c r="B151" s="30"/>
      <c r="C151" s="10"/>
      <c r="D151" s="10"/>
      <c r="E151" s="10"/>
      <c r="F151" s="10"/>
      <c r="G151" s="10"/>
      <c r="H151" s="25" t="str">
        <f aca="false">IF(AND(A151="",I151=""),"",IF(I150="",H150,I150))</f>
        <v/>
      </c>
      <c r="I151" s="13"/>
      <c r="J151" s="25" t="str">
        <f aca="false">IF(OR(I151="",H151=""),"",I151-H151)</f>
        <v/>
      </c>
      <c r="K151" s="27" t="str">
        <f aca="false">IF(OR(A151="",F151&lt;&gt;"Služební"),"",SUMIFS('Vozidlo a sazby'!$D$14:$D$20,'Vozidlo a sazby'!$A$14:$A$20,'Vozidlo a sazby'!$B$5,'Vozidlo a sazby'!$B$14:$B$20,"&lt;="&amp;A151,'Vozidlo a sazby'!$C$14:$C$20,"&gt;="&amp;A151))</f>
        <v/>
      </c>
      <c r="L151" s="28" t="str">
        <f aca="false">IF(OR(K151="",J151=""),"",ROUND(J151*(SUMIFS('Vozidlo a sazby'!$D$14:$D$20,'Vozidlo a sazby'!$A$14:$A$20,"Základní náhrada",'Vozidlo a sazby'!$B$14:$B$20,"&lt;="&amp;A151,'Vozidlo a sazby'!$C$14:$C$20,"&gt;="&amp;A151)+'Vozidlo a sazby'!$B$6*K151/100),2))</f>
        <v/>
      </c>
      <c r="M151" s="29"/>
      <c r="N151" s="15" t="str">
        <f aca="false">IF(OR(A151="",M151=""),"",IF(M151-A151&lt;=7,"průběžně","dodatečně"))</f>
        <v/>
      </c>
      <c r="O151" s="15" t="str">
        <f aca="false">IF(A151="","",IF(AND(J151&lt;&gt;"",J151&lt;0),"konec je menší než začátek",IF(OR(E151="",F151=""),"doplňte účel a typ",IF(AND(A150&lt;&gt;"",A151&lt;A150),"datum před předchozí jízdou",""))))</f>
        <v/>
      </c>
    </row>
    <row r="152" customFormat="false" ht="15" hidden="false" customHeight="false" outlineLevel="0" collapsed="false">
      <c r="A152" s="29"/>
      <c r="B152" s="30"/>
      <c r="C152" s="10"/>
      <c r="D152" s="10"/>
      <c r="E152" s="10"/>
      <c r="F152" s="10"/>
      <c r="G152" s="10"/>
      <c r="H152" s="25" t="str">
        <f aca="false">IF(AND(A152="",I152=""),"",IF(I151="",H151,I151))</f>
        <v/>
      </c>
      <c r="I152" s="13"/>
      <c r="J152" s="25" t="str">
        <f aca="false">IF(OR(I152="",H152=""),"",I152-H152)</f>
        <v/>
      </c>
      <c r="K152" s="27" t="str">
        <f aca="false">IF(OR(A152="",F152&lt;&gt;"Služební"),"",SUMIFS('Vozidlo a sazby'!$D$14:$D$20,'Vozidlo a sazby'!$A$14:$A$20,'Vozidlo a sazby'!$B$5,'Vozidlo a sazby'!$B$14:$B$20,"&lt;="&amp;A152,'Vozidlo a sazby'!$C$14:$C$20,"&gt;="&amp;A152))</f>
        <v/>
      </c>
      <c r="L152" s="28" t="str">
        <f aca="false">IF(OR(K152="",J152=""),"",ROUND(J152*(SUMIFS('Vozidlo a sazby'!$D$14:$D$20,'Vozidlo a sazby'!$A$14:$A$20,"Základní náhrada",'Vozidlo a sazby'!$B$14:$B$20,"&lt;="&amp;A152,'Vozidlo a sazby'!$C$14:$C$20,"&gt;="&amp;A152)+'Vozidlo a sazby'!$B$6*K152/100),2))</f>
        <v/>
      </c>
      <c r="M152" s="29"/>
      <c r="N152" s="15" t="str">
        <f aca="false">IF(OR(A152="",M152=""),"",IF(M152-A152&lt;=7,"průběžně","dodatečně"))</f>
        <v/>
      </c>
      <c r="O152" s="15" t="str">
        <f aca="false">IF(A152="","",IF(AND(J152&lt;&gt;"",J152&lt;0),"konec je menší než začátek",IF(OR(E152="",F152=""),"doplňte účel a typ",IF(AND(A151&lt;&gt;"",A152&lt;A151),"datum před předchozí jízdou",""))))</f>
        <v/>
      </c>
    </row>
    <row r="153" customFormat="false" ht="15" hidden="false" customHeight="false" outlineLevel="0" collapsed="false">
      <c r="A153" s="29"/>
      <c r="B153" s="30"/>
      <c r="C153" s="10"/>
      <c r="D153" s="10"/>
      <c r="E153" s="10"/>
      <c r="F153" s="10"/>
      <c r="G153" s="10"/>
      <c r="H153" s="25" t="str">
        <f aca="false">IF(AND(A153="",I153=""),"",IF(I152="",H152,I152))</f>
        <v/>
      </c>
      <c r="I153" s="13"/>
      <c r="J153" s="25" t="str">
        <f aca="false">IF(OR(I153="",H153=""),"",I153-H153)</f>
        <v/>
      </c>
      <c r="K153" s="27" t="str">
        <f aca="false">IF(OR(A153="",F153&lt;&gt;"Služební"),"",SUMIFS('Vozidlo a sazby'!$D$14:$D$20,'Vozidlo a sazby'!$A$14:$A$20,'Vozidlo a sazby'!$B$5,'Vozidlo a sazby'!$B$14:$B$20,"&lt;="&amp;A153,'Vozidlo a sazby'!$C$14:$C$20,"&gt;="&amp;A153))</f>
        <v/>
      </c>
      <c r="L153" s="28" t="str">
        <f aca="false">IF(OR(K153="",J153=""),"",ROUND(J153*(SUMIFS('Vozidlo a sazby'!$D$14:$D$20,'Vozidlo a sazby'!$A$14:$A$20,"Základní náhrada",'Vozidlo a sazby'!$B$14:$B$20,"&lt;="&amp;A153,'Vozidlo a sazby'!$C$14:$C$20,"&gt;="&amp;A153)+'Vozidlo a sazby'!$B$6*K153/100),2))</f>
        <v/>
      </c>
      <c r="M153" s="29"/>
      <c r="N153" s="15" t="str">
        <f aca="false">IF(OR(A153="",M153=""),"",IF(M153-A153&lt;=7,"průběžně","dodatečně"))</f>
        <v/>
      </c>
      <c r="O153" s="15" t="str">
        <f aca="false">IF(A153="","",IF(AND(J153&lt;&gt;"",J153&lt;0),"konec je menší než začátek",IF(OR(E153="",F153=""),"doplňte účel a typ",IF(AND(A152&lt;&gt;"",A153&lt;A152),"datum před předchozí jízdou",""))))</f>
        <v/>
      </c>
    </row>
    <row r="154" customFormat="false" ht="15" hidden="false" customHeight="false" outlineLevel="0" collapsed="false">
      <c r="A154" s="29"/>
      <c r="B154" s="30"/>
      <c r="C154" s="10"/>
      <c r="D154" s="10"/>
      <c r="E154" s="10"/>
      <c r="F154" s="10"/>
      <c r="G154" s="10"/>
      <c r="H154" s="25" t="str">
        <f aca="false">IF(AND(A154="",I154=""),"",IF(I153="",H153,I153))</f>
        <v/>
      </c>
      <c r="I154" s="13"/>
      <c r="J154" s="25" t="str">
        <f aca="false">IF(OR(I154="",H154=""),"",I154-H154)</f>
        <v/>
      </c>
      <c r="K154" s="27" t="str">
        <f aca="false">IF(OR(A154="",F154&lt;&gt;"Služební"),"",SUMIFS('Vozidlo a sazby'!$D$14:$D$20,'Vozidlo a sazby'!$A$14:$A$20,'Vozidlo a sazby'!$B$5,'Vozidlo a sazby'!$B$14:$B$20,"&lt;="&amp;A154,'Vozidlo a sazby'!$C$14:$C$20,"&gt;="&amp;A154))</f>
        <v/>
      </c>
      <c r="L154" s="28" t="str">
        <f aca="false">IF(OR(K154="",J154=""),"",ROUND(J154*(SUMIFS('Vozidlo a sazby'!$D$14:$D$20,'Vozidlo a sazby'!$A$14:$A$20,"Základní náhrada",'Vozidlo a sazby'!$B$14:$B$20,"&lt;="&amp;A154,'Vozidlo a sazby'!$C$14:$C$20,"&gt;="&amp;A154)+'Vozidlo a sazby'!$B$6*K154/100),2))</f>
        <v/>
      </c>
      <c r="M154" s="29"/>
      <c r="N154" s="15" t="str">
        <f aca="false">IF(OR(A154="",M154=""),"",IF(M154-A154&lt;=7,"průběžně","dodatečně"))</f>
        <v/>
      </c>
      <c r="O154" s="15" t="str">
        <f aca="false">IF(A154="","",IF(AND(J154&lt;&gt;"",J154&lt;0),"konec je menší než začátek",IF(OR(E154="",F154=""),"doplňte účel a typ",IF(AND(A153&lt;&gt;"",A154&lt;A153),"datum před předchozí jízdou",""))))</f>
        <v/>
      </c>
    </row>
    <row r="155" customFormat="false" ht="15" hidden="false" customHeight="false" outlineLevel="0" collapsed="false">
      <c r="A155" s="29"/>
      <c r="B155" s="30"/>
      <c r="C155" s="10"/>
      <c r="D155" s="10"/>
      <c r="E155" s="10"/>
      <c r="F155" s="10"/>
      <c r="G155" s="10"/>
      <c r="H155" s="25" t="str">
        <f aca="false">IF(AND(A155="",I155=""),"",IF(I154="",H154,I154))</f>
        <v/>
      </c>
      <c r="I155" s="13"/>
      <c r="J155" s="25" t="str">
        <f aca="false">IF(OR(I155="",H155=""),"",I155-H155)</f>
        <v/>
      </c>
      <c r="K155" s="27" t="str">
        <f aca="false">IF(OR(A155="",F155&lt;&gt;"Služební"),"",SUMIFS('Vozidlo a sazby'!$D$14:$D$20,'Vozidlo a sazby'!$A$14:$A$20,'Vozidlo a sazby'!$B$5,'Vozidlo a sazby'!$B$14:$B$20,"&lt;="&amp;A155,'Vozidlo a sazby'!$C$14:$C$20,"&gt;="&amp;A155))</f>
        <v/>
      </c>
      <c r="L155" s="28" t="str">
        <f aca="false">IF(OR(K155="",J155=""),"",ROUND(J155*(SUMIFS('Vozidlo a sazby'!$D$14:$D$20,'Vozidlo a sazby'!$A$14:$A$20,"Základní náhrada",'Vozidlo a sazby'!$B$14:$B$20,"&lt;="&amp;A155,'Vozidlo a sazby'!$C$14:$C$20,"&gt;="&amp;A155)+'Vozidlo a sazby'!$B$6*K155/100),2))</f>
        <v/>
      </c>
      <c r="M155" s="29"/>
      <c r="N155" s="15" t="str">
        <f aca="false">IF(OR(A155="",M155=""),"",IF(M155-A155&lt;=7,"průběžně","dodatečně"))</f>
        <v/>
      </c>
      <c r="O155" s="15" t="str">
        <f aca="false">IF(A155="","",IF(AND(J155&lt;&gt;"",J155&lt;0),"konec je menší než začátek",IF(OR(E155="",F155=""),"doplňte účel a typ",IF(AND(A154&lt;&gt;"",A155&lt;A154),"datum před předchozí jízdou",""))))</f>
        <v/>
      </c>
    </row>
    <row r="156" customFormat="false" ht="15" hidden="false" customHeight="false" outlineLevel="0" collapsed="false">
      <c r="A156" s="29"/>
      <c r="B156" s="30"/>
      <c r="C156" s="10"/>
      <c r="D156" s="10"/>
      <c r="E156" s="10"/>
      <c r="F156" s="10"/>
      <c r="G156" s="10"/>
      <c r="H156" s="25" t="str">
        <f aca="false">IF(AND(A156="",I156=""),"",IF(I155="",H155,I155))</f>
        <v/>
      </c>
      <c r="I156" s="13"/>
      <c r="J156" s="25" t="str">
        <f aca="false">IF(OR(I156="",H156=""),"",I156-H156)</f>
        <v/>
      </c>
      <c r="K156" s="27" t="str">
        <f aca="false">IF(OR(A156="",F156&lt;&gt;"Služební"),"",SUMIFS('Vozidlo a sazby'!$D$14:$D$20,'Vozidlo a sazby'!$A$14:$A$20,'Vozidlo a sazby'!$B$5,'Vozidlo a sazby'!$B$14:$B$20,"&lt;="&amp;A156,'Vozidlo a sazby'!$C$14:$C$20,"&gt;="&amp;A156))</f>
        <v/>
      </c>
      <c r="L156" s="28" t="str">
        <f aca="false">IF(OR(K156="",J156=""),"",ROUND(J156*(SUMIFS('Vozidlo a sazby'!$D$14:$D$20,'Vozidlo a sazby'!$A$14:$A$20,"Základní náhrada",'Vozidlo a sazby'!$B$14:$B$20,"&lt;="&amp;A156,'Vozidlo a sazby'!$C$14:$C$20,"&gt;="&amp;A156)+'Vozidlo a sazby'!$B$6*K156/100),2))</f>
        <v/>
      </c>
      <c r="M156" s="29"/>
      <c r="N156" s="15" t="str">
        <f aca="false">IF(OR(A156="",M156=""),"",IF(M156-A156&lt;=7,"průběžně","dodatečně"))</f>
        <v/>
      </c>
      <c r="O156" s="15" t="str">
        <f aca="false">IF(A156="","",IF(AND(J156&lt;&gt;"",J156&lt;0),"konec je menší než začátek",IF(OR(E156="",F156=""),"doplňte účel a typ",IF(AND(A155&lt;&gt;"",A156&lt;A155),"datum před předchozí jízdou",""))))</f>
        <v/>
      </c>
    </row>
    <row r="157" customFormat="false" ht="15" hidden="false" customHeight="false" outlineLevel="0" collapsed="false">
      <c r="A157" s="29"/>
      <c r="B157" s="30"/>
      <c r="C157" s="10"/>
      <c r="D157" s="10"/>
      <c r="E157" s="10"/>
      <c r="F157" s="10"/>
      <c r="G157" s="10"/>
      <c r="H157" s="25" t="str">
        <f aca="false">IF(AND(A157="",I157=""),"",IF(I156="",H156,I156))</f>
        <v/>
      </c>
      <c r="I157" s="13"/>
      <c r="J157" s="25" t="str">
        <f aca="false">IF(OR(I157="",H157=""),"",I157-H157)</f>
        <v/>
      </c>
      <c r="K157" s="27" t="str">
        <f aca="false">IF(OR(A157="",F157&lt;&gt;"Služební"),"",SUMIFS('Vozidlo a sazby'!$D$14:$D$20,'Vozidlo a sazby'!$A$14:$A$20,'Vozidlo a sazby'!$B$5,'Vozidlo a sazby'!$B$14:$B$20,"&lt;="&amp;A157,'Vozidlo a sazby'!$C$14:$C$20,"&gt;="&amp;A157))</f>
        <v/>
      </c>
      <c r="L157" s="28" t="str">
        <f aca="false">IF(OR(K157="",J157=""),"",ROUND(J157*(SUMIFS('Vozidlo a sazby'!$D$14:$D$20,'Vozidlo a sazby'!$A$14:$A$20,"Základní náhrada",'Vozidlo a sazby'!$B$14:$B$20,"&lt;="&amp;A157,'Vozidlo a sazby'!$C$14:$C$20,"&gt;="&amp;A157)+'Vozidlo a sazby'!$B$6*K157/100),2))</f>
        <v/>
      </c>
      <c r="M157" s="29"/>
      <c r="N157" s="15" t="str">
        <f aca="false">IF(OR(A157="",M157=""),"",IF(M157-A157&lt;=7,"průběžně","dodatečně"))</f>
        <v/>
      </c>
      <c r="O157" s="15" t="str">
        <f aca="false">IF(A157="","",IF(AND(J157&lt;&gt;"",J157&lt;0),"konec je menší než začátek",IF(OR(E157="",F157=""),"doplňte účel a typ",IF(AND(A156&lt;&gt;"",A157&lt;A156),"datum před předchozí jízdou",""))))</f>
        <v/>
      </c>
    </row>
    <row r="158" customFormat="false" ht="15" hidden="false" customHeight="false" outlineLevel="0" collapsed="false">
      <c r="A158" s="29"/>
      <c r="B158" s="30"/>
      <c r="C158" s="10"/>
      <c r="D158" s="10"/>
      <c r="E158" s="10"/>
      <c r="F158" s="10"/>
      <c r="G158" s="10"/>
      <c r="H158" s="25" t="str">
        <f aca="false">IF(AND(A158="",I158=""),"",IF(I157="",H157,I157))</f>
        <v/>
      </c>
      <c r="I158" s="13"/>
      <c r="J158" s="25" t="str">
        <f aca="false">IF(OR(I158="",H158=""),"",I158-H158)</f>
        <v/>
      </c>
      <c r="K158" s="27" t="str">
        <f aca="false">IF(OR(A158="",F158&lt;&gt;"Služební"),"",SUMIFS('Vozidlo a sazby'!$D$14:$D$20,'Vozidlo a sazby'!$A$14:$A$20,'Vozidlo a sazby'!$B$5,'Vozidlo a sazby'!$B$14:$B$20,"&lt;="&amp;A158,'Vozidlo a sazby'!$C$14:$C$20,"&gt;="&amp;A158))</f>
        <v/>
      </c>
      <c r="L158" s="28" t="str">
        <f aca="false">IF(OR(K158="",J158=""),"",ROUND(J158*(SUMIFS('Vozidlo a sazby'!$D$14:$D$20,'Vozidlo a sazby'!$A$14:$A$20,"Základní náhrada",'Vozidlo a sazby'!$B$14:$B$20,"&lt;="&amp;A158,'Vozidlo a sazby'!$C$14:$C$20,"&gt;="&amp;A158)+'Vozidlo a sazby'!$B$6*K158/100),2))</f>
        <v/>
      </c>
      <c r="M158" s="29"/>
      <c r="N158" s="15" t="str">
        <f aca="false">IF(OR(A158="",M158=""),"",IF(M158-A158&lt;=7,"průběžně","dodatečně"))</f>
        <v/>
      </c>
      <c r="O158" s="15" t="str">
        <f aca="false">IF(A158="","",IF(AND(J158&lt;&gt;"",J158&lt;0),"konec je menší než začátek",IF(OR(E158="",F158=""),"doplňte účel a typ",IF(AND(A157&lt;&gt;"",A158&lt;A157),"datum před předchozí jízdou",""))))</f>
        <v/>
      </c>
    </row>
    <row r="159" customFormat="false" ht="15" hidden="false" customHeight="false" outlineLevel="0" collapsed="false">
      <c r="A159" s="29"/>
      <c r="B159" s="30"/>
      <c r="C159" s="10"/>
      <c r="D159" s="10"/>
      <c r="E159" s="10"/>
      <c r="F159" s="10"/>
      <c r="G159" s="10"/>
      <c r="H159" s="25" t="str">
        <f aca="false">IF(AND(A159="",I159=""),"",IF(I158="",H158,I158))</f>
        <v/>
      </c>
      <c r="I159" s="13"/>
      <c r="J159" s="25" t="str">
        <f aca="false">IF(OR(I159="",H159=""),"",I159-H159)</f>
        <v/>
      </c>
      <c r="K159" s="27" t="str">
        <f aca="false">IF(OR(A159="",F159&lt;&gt;"Služební"),"",SUMIFS('Vozidlo a sazby'!$D$14:$D$20,'Vozidlo a sazby'!$A$14:$A$20,'Vozidlo a sazby'!$B$5,'Vozidlo a sazby'!$B$14:$B$20,"&lt;="&amp;A159,'Vozidlo a sazby'!$C$14:$C$20,"&gt;="&amp;A159))</f>
        <v/>
      </c>
      <c r="L159" s="28" t="str">
        <f aca="false">IF(OR(K159="",J159=""),"",ROUND(J159*(SUMIFS('Vozidlo a sazby'!$D$14:$D$20,'Vozidlo a sazby'!$A$14:$A$20,"Základní náhrada",'Vozidlo a sazby'!$B$14:$B$20,"&lt;="&amp;A159,'Vozidlo a sazby'!$C$14:$C$20,"&gt;="&amp;A159)+'Vozidlo a sazby'!$B$6*K159/100),2))</f>
        <v/>
      </c>
      <c r="M159" s="29"/>
      <c r="N159" s="15" t="str">
        <f aca="false">IF(OR(A159="",M159=""),"",IF(M159-A159&lt;=7,"průběžně","dodatečně"))</f>
        <v/>
      </c>
      <c r="O159" s="15" t="str">
        <f aca="false">IF(A159="","",IF(AND(J159&lt;&gt;"",J159&lt;0),"konec je menší než začátek",IF(OR(E159="",F159=""),"doplňte účel a typ",IF(AND(A158&lt;&gt;"",A159&lt;A158),"datum před předchozí jízdou",""))))</f>
        <v/>
      </c>
    </row>
    <row r="160" customFormat="false" ht="15" hidden="false" customHeight="false" outlineLevel="0" collapsed="false">
      <c r="A160" s="29"/>
      <c r="B160" s="30"/>
      <c r="C160" s="10"/>
      <c r="D160" s="10"/>
      <c r="E160" s="10"/>
      <c r="F160" s="10"/>
      <c r="G160" s="10"/>
      <c r="H160" s="25" t="str">
        <f aca="false">IF(AND(A160="",I160=""),"",IF(I159="",H159,I159))</f>
        <v/>
      </c>
      <c r="I160" s="13"/>
      <c r="J160" s="25" t="str">
        <f aca="false">IF(OR(I160="",H160=""),"",I160-H160)</f>
        <v/>
      </c>
      <c r="K160" s="27" t="str">
        <f aca="false">IF(OR(A160="",F160&lt;&gt;"Služební"),"",SUMIFS('Vozidlo a sazby'!$D$14:$D$20,'Vozidlo a sazby'!$A$14:$A$20,'Vozidlo a sazby'!$B$5,'Vozidlo a sazby'!$B$14:$B$20,"&lt;="&amp;A160,'Vozidlo a sazby'!$C$14:$C$20,"&gt;="&amp;A160))</f>
        <v/>
      </c>
      <c r="L160" s="28" t="str">
        <f aca="false">IF(OR(K160="",J160=""),"",ROUND(J160*(SUMIFS('Vozidlo a sazby'!$D$14:$D$20,'Vozidlo a sazby'!$A$14:$A$20,"Základní náhrada",'Vozidlo a sazby'!$B$14:$B$20,"&lt;="&amp;A160,'Vozidlo a sazby'!$C$14:$C$20,"&gt;="&amp;A160)+'Vozidlo a sazby'!$B$6*K160/100),2))</f>
        <v/>
      </c>
      <c r="M160" s="29"/>
      <c r="N160" s="15" t="str">
        <f aca="false">IF(OR(A160="",M160=""),"",IF(M160-A160&lt;=7,"průběžně","dodatečně"))</f>
        <v/>
      </c>
      <c r="O160" s="15" t="str">
        <f aca="false">IF(A160="","",IF(AND(J160&lt;&gt;"",J160&lt;0),"konec je menší než začátek",IF(OR(E160="",F160=""),"doplňte účel a typ",IF(AND(A159&lt;&gt;"",A160&lt;A159),"datum před předchozí jízdou",""))))</f>
        <v/>
      </c>
    </row>
    <row r="161" customFormat="false" ht="15" hidden="false" customHeight="false" outlineLevel="0" collapsed="false">
      <c r="A161" s="29"/>
      <c r="B161" s="30"/>
      <c r="C161" s="10"/>
      <c r="D161" s="10"/>
      <c r="E161" s="10"/>
      <c r="F161" s="10"/>
      <c r="G161" s="10"/>
      <c r="H161" s="25" t="str">
        <f aca="false">IF(AND(A161="",I161=""),"",IF(I160="",H160,I160))</f>
        <v/>
      </c>
      <c r="I161" s="13"/>
      <c r="J161" s="25" t="str">
        <f aca="false">IF(OR(I161="",H161=""),"",I161-H161)</f>
        <v/>
      </c>
      <c r="K161" s="27" t="str">
        <f aca="false">IF(OR(A161="",F161&lt;&gt;"Služební"),"",SUMIFS('Vozidlo a sazby'!$D$14:$D$20,'Vozidlo a sazby'!$A$14:$A$20,'Vozidlo a sazby'!$B$5,'Vozidlo a sazby'!$B$14:$B$20,"&lt;="&amp;A161,'Vozidlo a sazby'!$C$14:$C$20,"&gt;="&amp;A161))</f>
        <v/>
      </c>
      <c r="L161" s="28" t="str">
        <f aca="false">IF(OR(K161="",J161=""),"",ROUND(J161*(SUMIFS('Vozidlo a sazby'!$D$14:$D$20,'Vozidlo a sazby'!$A$14:$A$20,"Základní náhrada",'Vozidlo a sazby'!$B$14:$B$20,"&lt;="&amp;A161,'Vozidlo a sazby'!$C$14:$C$20,"&gt;="&amp;A161)+'Vozidlo a sazby'!$B$6*K161/100),2))</f>
        <v/>
      </c>
      <c r="M161" s="29"/>
      <c r="N161" s="15" t="str">
        <f aca="false">IF(OR(A161="",M161=""),"",IF(M161-A161&lt;=7,"průběžně","dodatečně"))</f>
        <v/>
      </c>
      <c r="O161" s="15" t="str">
        <f aca="false">IF(A161="","",IF(AND(J161&lt;&gt;"",J161&lt;0),"konec je menší než začátek",IF(OR(E161="",F161=""),"doplňte účel a typ",IF(AND(A160&lt;&gt;"",A161&lt;A160),"datum před předchozí jízdou",""))))</f>
        <v/>
      </c>
    </row>
    <row r="162" customFormat="false" ht="15" hidden="false" customHeight="false" outlineLevel="0" collapsed="false">
      <c r="A162" s="29"/>
      <c r="B162" s="30"/>
      <c r="C162" s="10"/>
      <c r="D162" s="10"/>
      <c r="E162" s="10"/>
      <c r="F162" s="10"/>
      <c r="G162" s="10"/>
      <c r="H162" s="25" t="str">
        <f aca="false">IF(AND(A162="",I162=""),"",IF(I161="",H161,I161))</f>
        <v/>
      </c>
      <c r="I162" s="13"/>
      <c r="J162" s="25" t="str">
        <f aca="false">IF(OR(I162="",H162=""),"",I162-H162)</f>
        <v/>
      </c>
      <c r="K162" s="27" t="str">
        <f aca="false">IF(OR(A162="",F162&lt;&gt;"Služební"),"",SUMIFS('Vozidlo a sazby'!$D$14:$D$20,'Vozidlo a sazby'!$A$14:$A$20,'Vozidlo a sazby'!$B$5,'Vozidlo a sazby'!$B$14:$B$20,"&lt;="&amp;A162,'Vozidlo a sazby'!$C$14:$C$20,"&gt;="&amp;A162))</f>
        <v/>
      </c>
      <c r="L162" s="28" t="str">
        <f aca="false">IF(OR(K162="",J162=""),"",ROUND(J162*(SUMIFS('Vozidlo a sazby'!$D$14:$D$20,'Vozidlo a sazby'!$A$14:$A$20,"Základní náhrada",'Vozidlo a sazby'!$B$14:$B$20,"&lt;="&amp;A162,'Vozidlo a sazby'!$C$14:$C$20,"&gt;="&amp;A162)+'Vozidlo a sazby'!$B$6*K162/100),2))</f>
        <v/>
      </c>
      <c r="M162" s="29"/>
      <c r="N162" s="15" t="str">
        <f aca="false">IF(OR(A162="",M162=""),"",IF(M162-A162&lt;=7,"průběžně","dodatečně"))</f>
        <v/>
      </c>
      <c r="O162" s="15" t="str">
        <f aca="false">IF(A162="","",IF(AND(J162&lt;&gt;"",J162&lt;0),"konec je menší než začátek",IF(OR(E162="",F162=""),"doplňte účel a typ",IF(AND(A161&lt;&gt;"",A162&lt;A161),"datum před předchozí jízdou",""))))</f>
        <v/>
      </c>
    </row>
    <row r="163" customFormat="false" ht="15" hidden="false" customHeight="false" outlineLevel="0" collapsed="false">
      <c r="A163" s="29"/>
      <c r="B163" s="30"/>
      <c r="C163" s="10"/>
      <c r="D163" s="10"/>
      <c r="E163" s="10"/>
      <c r="F163" s="10"/>
      <c r="G163" s="10"/>
      <c r="H163" s="25" t="str">
        <f aca="false">IF(AND(A163="",I163=""),"",IF(I162="",H162,I162))</f>
        <v/>
      </c>
      <c r="I163" s="13"/>
      <c r="J163" s="25" t="str">
        <f aca="false">IF(OR(I163="",H163=""),"",I163-H163)</f>
        <v/>
      </c>
      <c r="K163" s="27" t="str">
        <f aca="false">IF(OR(A163="",F163&lt;&gt;"Služební"),"",SUMIFS('Vozidlo a sazby'!$D$14:$D$20,'Vozidlo a sazby'!$A$14:$A$20,'Vozidlo a sazby'!$B$5,'Vozidlo a sazby'!$B$14:$B$20,"&lt;="&amp;A163,'Vozidlo a sazby'!$C$14:$C$20,"&gt;="&amp;A163))</f>
        <v/>
      </c>
      <c r="L163" s="28" t="str">
        <f aca="false">IF(OR(K163="",J163=""),"",ROUND(J163*(SUMIFS('Vozidlo a sazby'!$D$14:$D$20,'Vozidlo a sazby'!$A$14:$A$20,"Základní náhrada",'Vozidlo a sazby'!$B$14:$B$20,"&lt;="&amp;A163,'Vozidlo a sazby'!$C$14:$C$20,"&gt;="&amp;A163)+'Vozidlo a sazby'!$B$6*K163/100),2))</f>
        <v/>
      </c>
      <c r="M163" s="29"/>
      <c r="N163" s="15" t="str">
        <f aca="false">IF(OR(A163="",M163=""),"",IF(M163-A163&lt;=7,"průběžně","dodatečně"))</f>
        <v/>
      </c>
      <c r="O163" s="15" t="str">
        <f aca="false">IF(A163="","",IF(AND(J163&lt;&gt;"",J163&lt;0),"konec je menší než začátek",IF(OR(E163="",F163=""),"doplňte účel a typ",IF(AND(A162&lt;&gt;"",A163&lt;A162),"datum před předchozí jízdou",""))))</f>
        <v/>
      </c>
    </row>
    <row r="164" customFormat="false" ht="15" hidden="false" customHeight="false" outlineLevel="0" collapsed="false">
      <c r="A164" s="29"/>
      <c r="B164" s="30"/>
      <c r="C164" s="10"/>
      <c r="D164" s="10"/>
      <c r="E164" s="10"/>
      <c r="F164" s="10"/>
      <c r="G164" s="10"/>
      <c r="H164" s="25" t="str">
        <f aca="false">IF(AND(A164="",I164=""),"",IF(I163="",H163,I163))</f>
        <v/>
      </c>
      <c r="I164" s="13"/>
      <c r="J164" s="25" t="str">
        <f aca="false">IF(OR(I164="",H164=""),"",I164-H164)</f>
        <v/>
      </c>
      <c r="K164" s="27" t="str">
        <f aca="false">IF(OR(A164="",F164&lt;&gt;"Služební"),"",SUMIFS('Vozidlo a sazby'!$D$14:$D$20,'Vozidlo a sazby'!$A$14:$A$20,'Vozidlo a sazby'!$B$5,'Vozidlo a sazby'!$B$14:$B$20,"&lt;="&amp;A164,'Vozidlo a sazby'!$C$14:$C$20,"&gt;="&amp;A164))</f>
        <v/>
      </c>
      <c r="L164" s="28" t="str">
        <f aca="false">IF(OR(K164="",J164=""),"",ROUND(J164*(SUMIFS('Vozidlo a sazby'!$D$14:$D$20,'Vozidlo a sazby'!$A$14:$A$20,"Základní náhrada",'Vozidlo a sazby'!$B$14:$B$20,"&lt;="&amp;A164,'Vozidlo a sazby'!$C$14:$C$20,"&gt;="&amp;A164)+'Vozidlo a sazby'!$B$6*K164/100),2))</f>
        <v/>
      </c>
      <c r="M164" s="29"/>
      <c r="N164" s="15" t="str">
        <f aca="false">IF(OR(A164="",M164=""),"",IF(M164-A164&lt;=7,"průběžně","dodatečně"))</f>
        <v/>
      </c>
      <c r="O164" s="15" t="str">
        <f aca="false">IF(A164="","",IF(AND(J164&lt;&gt;"",J164&lt;0),"konec je menší než začátek",IF(OR(E164="",F164=""),"doplňte účel a typ",IF(AND(A163&lt;&gt;"",A164&lt;A163),"datum před předchozí jízdou",""))))</f>
        <v/>
      </c>
    </row>
    <row r="165" customFormat="false" ht="15" hidden="false" customHeight="false" outlineLevel="0" collapsed="false">
      <c r="A165" s="29"/>
      <c r="B165" s="30"/>
      <c r="C165" s="10"/>
      <c r="D165" s="10"/>
      <c r="E165" s="10"/>
      <c r="F165" s="10"/>
      <c r="G165" s="10"/>
      <c r="H165" s="25" t="str">
        <f aca="false">IF(AND(A165="",I165=""),"",IF(I164="",H164,I164))</f>
        <v/>
      </c>
      <c r="I165" s="13"/>
      <c r="J165" s="25" t="str">
        <f aca="false">IF(OR(I165="",H165=""),"",I165-H165)</f>
        <v/>
      </c>
      <c r="K165" s="27" t="str">
        <f aca="false">IF(OR(A165="",F165&lt;&gt;"Služební"),"",SUMIFS('Vozidlo a sazby'!$D$14:$D$20,'Vozidlo a sazby'!$A$14:$A$20,'Vozidlo a sazby'!$B$5,'Vozidlo a sazby'!$B$14:$B$20,"&lt;="&amp;A165,'Vozidlo a sazby'!$C$14:$C$20,"&gt;="&amp;A165))</f>
        <v/>
      </c>
      <c r="L165" s="28" t="str">
        <f aca="false">IF(OR(K165="",J165=""),"",ROUND(J165*(SUMIFS('Vozidlo a sazby'!$D$14:$D$20,'Vozidlo a sazby'!$A$14:$A$20,"Základní náhrada",'Vozidlo a sazby'!$B$14:$B$20,"&lt;="&amp;A165,'Vozidlo a sazby'!$C$14:$C$20,"&gt;="&amp;A165)+'Vozidlo a sazby'!$B$6*K165/100),2))</f>
        <v/>
      </c>
      <c r="M165" s="29"/>
      <c r="N165" s="15" t="str">
        <f aca="false">IF(OR(A165="",M165=""),"",IF(M165-A165&lt;=7,"průběžně","dodatečně"))</f>
        <v/>
      </c>
      <c r="O165" s="15" t="str">
        <f aca="false">IF(A165="","",IF(AND(J165&lt;&gt;"",J165&lt;0),"konec je menší než začátek",IF(OR(E165="",F165=""),"doplňte účel a typ",IF(AND(A164&lt;&gt;"",A165&lt;A164),"datum před předchozí jízdou",""))))</f>
        <v/>
      </c>
    </row>
    <row r="166" customFormat="false" ht="15" hidden="false" customHeight="false" outlineLevel="0" collapsed="false">
      <c r="A166" s="29"/>
      <c r="B166" s="30"/>
      <c r="C166" s="10"/>
      <c r="D166" s="10"/>
      <c r="E166" s="10"/>
      <c r="F166" s="10"/>
      <c r="G166" s="10"/>
      <c r="H166" s="25" t="str">
        <f aca="false">IF(AND(A166="",I166=""),"",IF(I165="",H165,I165))</f>
        <v/>
      </c>
      <c r="I166" s="13"/>
      <c r="J166" s="25" t="str">
        <f aca="false">IF(OR(I166="",H166=""),"",I166-H166)</f>
        <v/>
      </c>
      <c r="K166" s="27" t="str">
        <f aca="false">IF(OR(A166="",F166&lt;&gt;"Služební"),"",SUMIFS('Vozidlo a sazby'!$D$14:$D$20,'Vozidlo a sazby'!$A$14:$A$20,'Vozidlo a sazby'!$B$5,'Vozidlo a sazby'!$B$14:$B$20,"&lt;="&amp;A166,'Vozidlo a sazby'!$C$14:$C$20,"&gt;="&amp;A166))</f>
        <v/>
      </c>
      <c r="L166" s="28" t="str">
        <f aca="false">IF(OR(K166="",J166=""),"",ROUND(J166*(SUMIFS('Vozidlo a sazby'!$D$14:$D$20,'Vozidlo a sazby'!$A$14:$A$20,"Základní náhrada",'Vozidlo a sazby'!$B$14:$B$20,"&lt;="&amp;A166,'Vozidlo a sazby'!$C$14:$C$20,"&gt;="&amp;A166)+'Vozidlo a sazby'!$B$6*K166/100),2))</f>
        <v/>
      </c>
      <c r="M166" s="29"/>
      <c r="N166" s="15" t="str">
        <f aca="false">IF(OR(A166="",M166=""),"",IF(M166-A166&lt;=7,"průběžně","dodatečně"))</f>
        <v/>
      </c>
      <c r="O166" s="15" t="str">
        <f aca="false">IF(A166="","",IF(AND(J166&lt;&gt;"",J166&lt;0),"konec je menší než začátek",IF(OR(E166="",F166=""),"doplňte účel a typ",IF(AND(A165&lt;&gt;"",A166&lt;A165),"datum před předchozí jízdou",""))))</f>
        <v/>
      </c>
    </row>
    <row r="167" customFormat="false" ht="15" hidden="false" customHeight="false" outlineLevel="0" collapsed="false">
      <c r="A167" s="29"/>
      <c r="B167" s="30"/>
      <c r="C167" s="10"/>
      <c r="D167" s="10"/>
      <c r="E167" s="10"/>
      <c r="F167" s="10"/>
      <c r="G167" s="10"/>
      <c r="H167" s="25" t="str">
        <f aca="false">IF(AND(A167="",I167=""),"",IF(I166="",H166,I166))</f>
        <v/>
      </c>
      <c r="I167" s="13"/>
      <c r="J167" s="25" t="str">
        <f aca="false">IF(OR(I167="",H167=""),"",I167-H167)</f>
        <v/>
      </c>
      <c r="K167" s="27" t="str">
        <f aca="false">IF(OR(A167="",F167&lt;&gt;"Služební"),"",SUMIFS('Vozidlo a sazby'!$D$14:$D$20,'Vozidlo a sazby'!$A$14:$A$20,'Vozidlo a sazby'!$B$5,'Vozidlo a sazby'!$B$14:$B$20,"&lt;="&amp;A167,'Vozidlo a sazby'!$C$14:$C$20,"&gt;="&amp;A167))</f>
        <v/>
      </c>
      <c r="L167" s="28" t="str">
        <f aca="false">IF(OR(K167="",J167=""),"",ROUND(J167*(SUMIFS('Vozidlo a sazby'!$D$14:$D$20,'Vozidlo a sazby'!$A$14:$A$20,"Základní náhrada",'Vozidlo a sazby'!$B$14:$B$20,"&lt;="&amp;A167,'Vozidlo a sazby'!$C$14:$C$20,"&gt;="&amp;A167)+'Vozidlo a sazby'!$B$6*K167/100),2))</f>
        <v/>
      </c>
      <c r="M167" s="29"/>
      <c r="N167" s="15" t="str">
        <f aca="false">IF(OR(A167="",M167=""),"",IF(M167-A167&lt;=7,"průběžně","dodatečně"))</f>
        <v/>
      </c>
      <c r="O167" s="15" t="str">
        <f aca="false">IF(A167="","",IF(AND(J167&lt;&gt;"",J167&lt;0),"konec je menší než začátek",IF(OR(E167="",F167=""),"doplňte účel a typ",IF(AND(A166&lt;&gt;"",A167&lt;A166),"datum před předchozí jízdou",""))))</f>
        <v/>
      </c>
    </row>
    <row r="168" customFormat="false" ht="15" hidden="false" customHeight="false" outlineLevel="0" collapsed="false">
      <c r="A168" s="29"/>
      <c r="B168" s="30"/>
      <c r="C168" s="10"/>
      <c r="D168" s="10"/>
      <c r="E168" s="10"/>
      <c r="F168" s="10"/>
      <c r="G168" s="10"/>
      <c r="H168" s="25" t="str">
        <f aca="false">IF(AND(A168="",I168=""),"",IF(I167="",H167,I167))</f>
        <v/>
      </c>
      <c r="I168" s="13"/>
      <c r="J168" s="25" t="str">
        <f aca="false">IF(OR(I168="",H168=""),"",I168-H168)</f>
        <v/>
      </c>
      <c r="K168" s="27" t="str">
        <f aca="false">IF(OR(A168="",F168&lt;&gt;"Služební"),"",SUMIFS('Vozidlo a sazby'!$D$14:$D$20,'Vozidlo a sazby'!$A$14:$A$20,'Vozidlo a sazby'!$B$5,'Vozidlo a sazby'!$B$14:$B$20,"&lt;="&amp;A168,'Vozidlo a sazby'!$C$14:$C$20,"&gt;="&amp;A168))</f>
        <v/>
      </c>
      <c r="L168" s="28" t="str">
        <f aca="false">IF(OR(K168="",J168=""),"",ROUND(J168*(SUMIFS('Vozidlo a sazby'!$D$14:$D$20,'Vozidlo a sazby'!$A$14:$A$20,"Základní náhrada",'Vozidlo a sazby'!$B$14:$B$20,"&lt;="&amp;A168,'Vozidlo a sazby'!$C$14:$C$20,"&gt;="&amp;A168)+'Vozidlo a sazby'!$B$6*K168/100),2))</f>
        <v/>
      </c>
      <c r="M168" s="29"/>
      <c r="N168" s="15" t="str">
        <f aca="false">IF(OR(A168="",M168=""),"",IF(M168-A168&lt;=7,"průběžně","dodatečně"))</f>
        <v/>
      </c>
      <c r="O168" s="15" t="str">
        <f aca="false">IF(A168="","",IF(AND(J168&lt;&gt;"",J168&lt;0),"konec je menší než začátek",IF(OR(E168="",F168=""),"doplňte účel a typ",IF(AND(A167&lt;&gt;"",A168&lt;A167),"datum před předchozí jízdou",""))))</f>
        <v/>
      </c>
    </row>
    <row r="169" customFormat="false" ht="15" hidden="false" customHeight="false" outlineLevel="0" collapsed="false">
      <c r="A169" s="29"/>
      <c r="B169" s="30"/>
      <c r="C169" s="10"/>
      <c r="D169" s="10"/>
      <c r="E169" s="10"/>
      <c r="F169" s="10"/>
      <c r="G169" s="10"/>
      <c r="H169" s="25" t="str">
        <f aca="false">IF(AND(A169="",I169=""),"",IF(I168="",H168,I168))</f>
        <v/>
      </c>
      <c r="I169" s="13"/>
      <c r="J169" s="25" t="str">
        <f aca="false">IF(OR(I169="",H169=""),"",I169-H169)</f>
        <v/>
      </c>
      <c r="K169" s="27" t="str">
        <f aca="false">IF(OR(A169="",F169&lt;&gt;"Služební"),"",SUMIFS('Vozidlo a sazby'!$D$14:$D$20,'Vozidlo a sazby'!$A$14:$A$20,'Vozidlo a sazby'!$B$5,'Vozidlo a sazby'!$B$14:$B$20,"&lt;="&amp;A169,'Vozidlo a sazby'!$C$14:$C$20,"&gt;="&amp;A169))</f>
        <v/>
      </c>
      <c r="L169" s="28" t="str">
        <f aca="false">IF(OR(K169="",J169=""),"",ROUND(J169*(SUMIFS('Vozidlo a sazby'!$D$14:$D$20,'Vozidlo a sazby'!$A$14:$A$20,"Základní náhrada",'Vozidlo a sazby'!$B$14:$B$20,"&lt;="&amp;A169,'Vozidlo a sazby'!$C$14:$C$20,"&gt;="&amp;A169)+'Vozidlo a sazby'!$B$6*K169/100),2))</f>
        <v/>
      </c>
      <c r="M169" s="29"/>
      <c r="N169" s="15" t="str">
        <f aca="false">IF(OR(A169="",M169=""),"",IF(M169-A169&lt;=7,"průběžně","dodatečně"))</f>
        <v/>
      </c>
      <c r="O169" s="15" t="str">
        <f aca="false">IF(A169="","",IF(AND(J169&lt;&gt;"",J169&lt;0),"konec je menší než začátek",IF(OR(E169="",F169=""),"doplňte účel a typ",IF(AND(A168&lt;&gt;"",A169&lt;A168),"datum před předchozí jízdou",""))))</f>
        <v/>
      </c>
    </row>
    <row r="170" customFormat="false" ht="15" hidden="false" customHeight="false" outlineLevel="0" collapsed="false">
      <c r="A170" s="29"/>
      <c r="B170" s="30"/>
      <c r="C170" s="10"/>
      <c r="D170" s="10"/>
      <c r="E170" s="10"/>
      <c r="F170" s="10"/>
      <c r="G170" s="10"/>
      <c r="H170" s="25" t="str">
        <f aca="false">IF(AND(A170="",I170=""),"",IF(I169="",H169,I169))</f>
        <v/>
      </c>
      <c r="I170" s="13"/>
      <c r="J170" s="25" t="str">
        <f aca="false">IF(OR(I170="",H170=""),"",I170-H170)</f>
        <v/>
      </c>
      <c r="K170" s="27" t="str">
        <f aca="false">IF(OR(A170="",F170&lt;&gt;"Služební"),"",SUMIFS('Vozidlo a sazby'!$D$14:$D$20,'Vozidlo a sazby'!$A$14:$A$20,'Vozidlo a sazby'!$B$5,'Vozidlo a sazby'!$B$14:$B$20,"&lt;="&amp;A170,'Vozidlo a sazby'!$C$14:$C$20,"&gt;="&amp;A170))</f>
        <v/>
      </c>
      <c r="L170" s="28" t="str">
        <f aca="false">IF(OR(K170="",J170=""),"",ROUND(J170*(SUMIFS('Vozidlo a sazby'!$D$14:$D$20,'Vozidlo a sazby'!$A$14:$A$20,"Základní náhrada",'Vozidlo a sazby'!$B$14:$B$20,"&lt;="&amp;A170,'Vozidlo a sazby'!$C$14:$C$20,"&gt;="&amp;A170)+'Vozidlo a sazby'!$B$6*K170/100),2))</f>
        <v/>
      </c>
      <c r="M170" s="29"/>
      <c r="N170" s="15" t="str">
        <f aca="false">IF(OR(A170="",M170=""),"",IF(M170-A170&lt;=7,"průběžně","dodatečně"))</f>
        <v/>
      </c>
      <c r="O170" s="15" t="str">
        <f aca="false">IF(A170="","",IF(AND(J170&lt;&gt;"",J170&lt;0),"konec je menší než začátek",IF(OR(E170="",F170=""),"doplňte účel a typ",IF(AND(A169&lt;&gt;"",A170&lt;A169),"datum před předchozí jízdou",""))))</f>
        <v/>
      </c>
    </row>
    <row r="171" customFormat="false" ht="15" hidden="false" customHeight="false" outlineLevel="0" collapsed="false">
      <c r="A171" s="29"/>
      <c r="B171" s="30"/>
      <c r="C171" s="10"/>
      <c r="D171" s="10"/>
      <c r="E171" s="10"/>
      <c r="F171" s="10"/>
      <c r="G171" s="10"/>
      <c r="H171" s="25" t="str">
        <f aca="false">IF(AND(A171="",I171=""),"",IF(I170="",H170,I170))</f>
        <v/>
      </c>
      <c r="I171" s="13"/>
      <c r="J171" s="25" t="str">
        <f aca="false">IF(OR(I171="",H171=""),"",I171-H171)</f>
        <v/>
      </c>
      <c r="K171" s="27" t="str">
        <f aca="false">IF(OR(A171="",F171&lt;&gt;"Služební"),"",SUMIFS('Vozidlo a sazby'!$D$14:$D$20,'Vozidlo a sazby'!$A$14:$A$20,'Vozidlo a sazby'!$B$5,'Vozidlo a sazby'!$B$14:$B$20,"&lt;="&amp;A171,'Vozidlo a sazby'!$C$14:$C$20,"&gt;="&amp;A171))</f>
        <v/>
      </c>
      <c r="L171" s="28" t="str">
        <f aca="false">IF(OR(K171="",J171=""),"",ROUND(J171*(SUMIFS('Vozidlo a sazby'!$D$14:$D$20,'Vozidlo a sazby'!$A$14:$A$20,"Základní náhrada",'Vozidlo a sazby'!$B$14:$B$20,"&lt;="&amp;A171,'Vozidlo a sazby'!$C$14:$C$20,"&gt;="&amp;A171)+'Vozidlo a sazby'!$B$6*K171/100),2))</f>
        <v/>
      </c>
      <c r="M171" s="29"/>
      <c r="N171" s="15" t="str">
        <f aca="false">IF(OR(A171="",M171=""),"",IF(M171-A171&lt;=7,"průběžně","dodatečně"))</f>
        <v/>
      </c>
      <c r="O171" s="15" t="str">
        <f aca="false">IF(A171="","",IF(AND(J171&lt;&gt;"",J171&lt;0),"konec je menší než začátek",IF(OR(E171="",F171=""),"doplňte účel a typ",IF(AND(A170&lt;&gt;"",A171&lt;A170),"datum před předchozí jízdou",""))))</f>
        <v/>
      </c>
    </row>
    <row r="172" customFormat="false" ht="15" hidden="false" customHeight="false" outlineLevel="0" collapsed="false">
      <c r="A172" s="29"/>
      <c r="B172" s="30"/>
      <c r="C172" s="10"/>
      <c r="D172" s="10"/>
      <c r="E172" s="10"/>
      <c r="F172" s="10"/>
      <c r="G172" s="10"/>
      <c r="H172" s="25" t="str">
        <f aca="false">IF(AND(A172="",I172=""),"",IF(I171="",H171,I171))</f>
        <v/>
      </c>
      <c r="I172" s="13"/>
      <c r="J172" s="25" t="str">
        <f aca="false">IF(OR(I172="",H172=""),"",I172-H172)</f>
        <v/>
      </c>
      <c r="K172" s="27" t="str">
        <f aca="false">IF(OR(A172="",F172&lt;&gt;"Služební"),"",SUMIFS('Vozidlo a sazby'!$D$14:$D$20,'Vozidlo a sazby'!$A$14:$A$20,'Vozidlo a sazby'!$B$5,'Vozidlo a sazby'!$B$14:$B$20,"&lt;="&amp;A172,'Vozidlo a sazby'!$C$14:$C$20,"&gt;="&amp;A172))</f>
        <v/>
      </c>
      <c r="L172" s="28" t="str">
        <f aca="false">IF(OR(K172="",J172=""),"",ROUND(J172*(SUMIFS('Vozidlo a sazby'!$D$14:$D$20,'Vozidlo a sazby'!$A$14:$A$20,"Základní náhrada",'Vozidlo a sazby'!$B$14:$B$20,"&lt;="&amp;A172,'Vozidlo a sazby'!$C$14:$C$20,"&gt;="&amp;A172)+'Vozidlo a sazby'!$B$6*K172/100),2))</f>
        <v/>
      </c>
      <c r="M172" s="29"/>
      <c r="N172" s="15" t="str">
        <f aca="false">IF(OR(A172="",M172=""),"",IF(M172-A172&lt;=7,"průběžně","dodatečně"))</f>
        <v/>
      </c>
      <c r="O172" s="15" t="str">
        <f aca="false">IF(A172="","",IF(AND(J172&lt;&gt;"",J172&lt;0),"konec je menší než začátek",IF(OR(E172="",F172=""),"doplňte účel a typ",IF(AND(A171&lt;&gt;"",A172&lt;A171),"datum před předchozí jízdou",""))))</f>
        <v/>
      </c>
    </row>
    <row r="173" customFormat="false" ht="15" hidden="false" customHeight="false" outlineLevel="0" collapsed="false">
      <c r="A173" s="29"/>
      <c r="B173" s="30"/>
      <c r="C173" s="10"/>
      <c r="D173" s="10"/>
      <c r="E173" s="10"/>
      <c r="F173" s="10"/>
      <c r="G173" s="10"/>
      <c r="H173" s="25" t="str">
        <f aca="false">IF(AND(A173="",I173=""),"",IF(I172="",H172,I172))</f>
        <v/>
      </c>
      <c r="I173" s="13"/>
      <c r="J173" s="25" t="str">
        <f aca="false">IF(OR(I173="",H173=""),"",I173-H173)</f>
        <v/>
      </c>
      <c r="K173" s="27" t="str">
        <f aca="false">IF(OR(A173="",F173&lt;&gt;"Služební"),"",SUMIFS('Vozidlo a sazby'!$D$14:$D$20,'Vozidlo a sazby'!$A$14:$A$20,'Vozidlo a sazby'!$B$5,'Vozidlo a sazby'!$B$14:$B$20,"&lt;="&amp;A173,'Vozidlo a sazby'!$C$14:$C$20,"&gt;="&amp;A173))</f>
        <v/>
      </c>
      <c r="L173" s="28" t="str">
        <f aca="false">IF(OR(K173="",J173=""),"",ROUND(J173*(SUMIFS('Vozidlo a sazby'!$D$14:$D$20,'Vozidlo a sazby'!$A$14:$A$20,"Základní náhrada",'Vozidlo a sazby'!$B$14:$B$20,"&lt;="&amp;A173,'Vozidlo a sazby'!$C$14:$C$20,"&gt;="&amp;A173)+'Vozidlo a sazby'!$B$6*K173/100),2))</f>
        <v/>
      </c>
      <c r="M173" s="29"/>
      <c r="N173" s="15" t="str">
        <f aca="false">IF(OR(A173="",M173=""),"",IF(M173-A173&lt;=7,"průběžně","dodatečně"))</f>
        <v/>
      </c>
      <c r="O173" s="15" t="str">
        <f aca="false">IF(A173="","",IF(AND(J173&lt;&gt;"",J173&lt;0),"konec je menší než začátek",IF(OR(E173="",F173=""),"doplňte účel a typ",IF(AND(A172&lt;&gt;"",A173&lt;A172),"datum před předchozí jízdou",""))))</f>
        <v/>
      </c>
    </row>
    <row r="174" customFormat="false" ht="15" hidden="false" customHeight="false" outlineLevel="0" collapsed="false">
      <c r="A174" s="29"/>
      <c r="B174" s="30"/>
      <c r="C174" s="10"/>
      <c r="D174" s="10"/>
      <c r="E174" s="10"/>
      <c r="F174" s="10"/>
      <c r="G174" s="10"/>
      <c r="H174" s="25" t="str">
        <f aca="false">IF(AND(A174="",I174=""),"",IF(I173="",H173,I173))</f>
        <v/>
      </c>
      <c r="I174" s="13"/>
      <c r="J174" s="25" t="str">
        <f aca="false">IF(OR(I174="",H174=""),"",I174-H174)</f>
        <v/>
      </c>
      <c r="K174" s="27" t="str">
        <f aca="false">IF(OR(A174="",F174&lt;&gt;"Služební"),"",SUMIFS('Vozidlo a sazby'!$D$14:$D$20,'Vozidlo a sazby'!$A$14:$A$20,'Vozidlo a sazby'!$B$5,'Vozidlo a sazby'!$B$14:$B$20,"&lt;="&amp;A174,'Vozidlo a sazby'!$C$14:$C$20,"&gt;="&amp;A174))</f>
        <v/>
      </c>
      <c r="L174" s="28" t="str">
        <f aca="false">IF(OR(K174="",J174=""),"",ROUND(J174*(SUMIFS('Vozidlo a sazby'!$D$14:$D$20,'Vozidlo a sazby'!$A$14:$A$20,"Základní náhrada",'Vozidlo a sazby'!$B$14:$B$20,"&lt;="&amp;A174,'Vozidlo a sazby'!$C$14:$C$20,"&gt;="&amp;A174)+'Vozidlo a sazby'!$B$6*K174/100),2))</f>
        <v/>
      </c>
      <c r="M174" s="29"/>
      <c r="N174" s="15" t="str">
        <f aca="false">IF(OR(A174="",M174=""),"",IF(M174-A174&lt;=7,"průběžně","dodatečně"))</f>
        <v/>
      </c>
      <c r="O174" s="15" t="str">
        <f aca="false">IF(A174="","",IF(AND(J174&lt;&gt;"",J174&lt;0),"konec je menší než začátek",IF(OR(E174="",F174=""),"doplňte účel a typ",IF(AND(A173&lt;&gt;"",A174&lt;A173),"datum před předchozí jízdou",""))))</f>
        <v/>
      </c>
    </row>
    <row r="175" customFormat="false" ht="15" hidden="false" customHeight="false" outlineLevel="0" collapsed="false">
      <c r="A175" s="29"/>
      <c r="B175" s="30"/>
      <c r="C175" s="10"/>
      <c r="D175" s="10"/>
      <c r="E175" s="10"/>
      <c r="F175" s="10"/>
      <c r="G175" s="10"/>
      <c r="H175" s="25" t="str">
        <f aca="false">IF(AND(A175="",I175=""),"",IF(I174="",H174,I174))</f>
        <v/>
      </c>
      <c r="I175" s="13"/>
      <c r="J175" s="25" t="str">
        <f aca="false">IF(OR(I175="",H175=""),"",I175-H175)</f>
        <v/>
      </c>
      <c r="K175" s="27" t="str">
        <f aca="false">IF(OR(A175="",F175&lt;&gt;"Služební"),"",SUMIFS('Vozidlo a sazby'!$D$14:$D$20,'Vozidlo a sazby'!$A$14:$A$20,'Vozidlo a sazby'!$B$5,'Vozidlo a sazby'!$B$14:$B$20,"&lt;="&amp;A175,'Vozidlo a sazby'!$C$14:$C$20,"&gt;="&amp;A175))</f>
        <v/>
      </c>
      <c r="L175" s="28" t="str">
        <f aca="false">IF(OR(K175="",J175=""),"",ROUND(J175*(SUMIFS('Vozidlo a sazby'!$D$14:$D$20,'Vozidlo a sazby'!$A$14:$A$20,"Základní náhrada",'Vozidlo a sazby'!$B$14:$B$20,"&lt;="&amp;A175,'Vozidlo a sazby'!$C$14:$C$20,"&gt;="&amp;A175)+'Vozidlo a sazby'!$B$6*K175/100),2))</f>
        <v/>
      </c>
      <c r="M175" s="29"/>
      <c r="N175" s="15" t="str">
        <f aca="false">IF(OR(A175="",M175=""),"",IF(M175-A175&lt;=7,"průběžně","dodatečně"))</f>
        <v/>
      </c>
      <c r="O175" s="15" t="str">
        <f aca="false">IF(A175="","",IF(AND(J175&lt;&gt;"",J175&lt;0),"konec je menší než začátek",IF(OR(E175="",F175=""),"doplňte účel a typ",IF(AND(A174&lt;&gt;"",A175&lt;A174),"datum před předchozí jízdou",""))))</f>
        <v/>
      </c>
    </row>
    <row r="176" customFormat="false" ht="15" hidden="false" customHeight="false" outlineLevel="0" collapsed="false">
      <c r="A176" s="29"/>
      <c r="B176" s="30"/>
      <c r="C176" s="10"/>
      <c r="D176" s="10"/>
      <c r="E176" s="10"/>
      <c r="F176" s="10"/>
      <c r="G176" s="10"/>
      <c r="H176" s="25" t="str">
        <f aca="false">IF(AND(A176="",I176=""),"",IF(I175="",H175,I175))</f>
        <v/>
      </c>
      <c r="I176" s="13"/>
      <c r="J176" s="25" t="str">
        <f aca="false">IF(OR(I176="",H176=""),"",I176-H176)</f>
        <v/>
      </c>
      <c r="K176" s="27" t="str">
        <f aca="false">IF(OR(A176="",F176&lt;&gt;"Služební"),"",SUMIFS('Vozidlo a sazby'!$D$14:$D$20,'Vozidlo a sazby'!$A$14:$A$20,'Vozidlo a sazby'!$B$5,'Vozidlo a sazby'!$B$14:$B$20,"&lt;="&amp;A176,'Vozidlo a sazby'!$C$14:$C$20,"&gt;="&amp;A176))</f>
        <v/>
      </c>
      <c r="L176" s="28" t="str">
        <f aca="false">IF(OR(K176="",J176=""),"",ROUND(J176*(SUMIFS('Vozidlo a sazby'!$D$14:$D$20,'Vozidlo a sazby'!$A$14:$A$20,"Základní náhrada",'Vozidlo a sazby'!$B$14:$B$20,"&lt;="&amp;A176,'Vozidlo a sazby'!$C$14:$C$20,"&gt;="&amp;A176)+'Vozidlo a sazby'!$B$6*K176/100),2))</f>
        <v/>
      </c>
      <c r="M176" s="29"/>
      <c r="N176" s="15" t="str">
        <f aca="false">IF(OR(A176="",M176=""),"",IF(M176-A176&lt;=7,"průběžně","dodatečně"))</f>
        <v/>
      </c>
      <c r="O176" s="15" t="str">
        <f aca="false">IF(A176="","",IF(AND(J176&lt;&gt;"",J176&lt;0),"konec je menší než začátek",IF(OR(E176="",F176=""),"doplňte účel a typ",IF(AND(A175&lt;&gt;"",A176&lt;A175),"datum před předchozí jízdou",""))))</f>
        <v/>
      </c>
    </row>
    <row r="177" customFormat="false" ht="15" hidden="false" customHeight="false" outlineLevel="0" collapsed="false">
      <c r="A177" s="29"/>
      <c r="B177" s="30"/>
      <c r="C177" s="10"/>
      <c r="D177" s="10"/>
      <c r="E177" s="10"/>
      <c r="F177" s="10"/>
      <c r="G177" s="10"/>
      <c r="H177" s="25" t="str">
        <f aca="false">IF(AND(A177="",I177=""),"",IF(I176="",H176,I176))</f>
        <v/>
      </c>
      <c r="I177" s="13"/>
      <c r="J177" s="25" t="str">
        <f aca="false">IF(OR(I177="",H177=""),"",I177-H177)</f>
        <v/>
      </c>
      <c r="K177" s="27" t="str">
        <f aca="false">IF(OR(A177="",F177&lt;&gt;"Služební"),"",SUMIFS('Vozidlo a sazby'!$D$14:$D$20,'Vozidlo a sazby'!$A$14:$A$20,'Vozidlo a sazby'!$B$5,'Vozidlo a sazby'!$B$14:$B$20,"&lt;="&amp;A177,'Vozidlo a sazby'!$C$14:$C$20,"&gt;="&amp;A177))</f>
        <v/>
      </c>
      <c r="L177" s="28" t="str">
        <f aca="false">IF(OR(K177="",J177=""),"",ROUND(J177*(SUMIFS('Vozidlo a sazby'!$D$14:$D$20,'Vozidlo a sazby'!$A$14:$A$20,"Základní náhrada",'Vozidlo a sazby'!$B$14:$B$20,"&lt;="&amp;A177,'Vozidlo a sazby'!$C$14:$C$20,"&gt;="&amp;A177)+'Vozidlo a sazby'!$B$6*K177/100),2))</f>
        <v/>
      </c>
      <c r="M177" s="29"/>
      <c r="N177" s="15" t="str">
        <f aca="false">IF(OR(A177="",M177=""),"",IF(M177-A177&lt;=7,"průběžně","dodatečně"))</f>
        <v/>
      </c>
      <c r="O177" s="15" t="str">
        <f aca="false">IF(A177="","",IF(AND(J177&lt;&gt;"",J177&lt;0),"konec je menší než začátek",IF(OR(E177="",F177=""),"doplňte účel a typ",IF(AND(A176&lt;&gt;"",A177&lt;A176),"datum před předchozí jízdou",""))))</f>
        <v/>
      </c>
    </row>
    <row r="178" customFormat="false" ht="15" hidden="false" customHeight="false" outlineLevel="0" collapsed="false">
      <c r="A178" s="29"/>
      <c r="B178" s="30"/>
      <c r="C178" s="10"/>
      <c r="D178" s="10"/>
      <c r="E178" s="10"/>
      <c r="F178" s="10"/>
      <c r="G178" s="10"/>
      <c r="H178" s="25" t="str">
        <f aca="false">IF(AND(A178="",I178=""),"",IF(I177="",H177,I177))</f>
        <v/>
      </c>
      <c r="I178" s="13"/>
      <c r="J178" s="25" t="str">
        <f aca="false">IF(OR(I178="",H178=""),"",I178-H178)</f>
        <v/>
      </c>
      <c r="K178" s="27" t="str">
        <f aca="false">IF(OR(A178="",F178&lt;&gt;"Služební"),"",SUMIFS('Vozidlo a sazby'!$D$14:$D$20,'Vozidlo a sazby'!$A$14:$A$20,'Vozidlo a sazby'!$B$5,'Vozidlo a sazby'!$B$14:$B$20,"&lt;="&amp;A178,'Vozidlo a sazby'!$C$14:$C$20,"&gt;="&amp;A178))</f>
        <v/>
      </c>
      <c r="L178" s="28" t="str">
        <f aca="false">IF(OR(K178="",J178=""),"",ROUND(J178*(SUMIFS('Vozidlo a sazby'!$D$14:$D$20,'Vozidlo a sazby'!$A$14:$A$20,"Základní náhrada",'Vozidlo a sazby'!$B$14:$B$20,"&lt;="&amp;A178,'Vozidlo a sazby'!$C$14:$C$20,"&gt;="&amp;A178)+'Vozidlo a sazby'!$B$6*K178/100),2))</f>
        <v/>
      </c>
      <c r="M178" s="29"/>
      <c r="N178" s="15" t="str">
        <f aca="false">IF(OR(A178="",M178=""),"",IF(M178-A178&lt;=7,"průběžně","dodatečně"))</f>
        <v/>
      </c>
      <c r="O178" s="15" t="str">
        <f aca="false">IF(A178="","",IF(AND(J178&lt;&gt;"",J178&lt;0),"konec je menší než začátek",IF(OR(E178="",F178=""),"doplňte účel a typ",IF(AND(A177&lt;&gt;"",A178&lt;A177),"datum před předchozí jízdou",""))))</f>
        <v/>
      </c>
    </row>
    <row r="179" customFormat="false" ht="15" hidden="false" customHeight="false" outlineLevel="0" collapsed="false">
      <c r="A179" s="29"/>
      <c r="B179" s="30"/>
      <c r="C179" s="10"/>
      <c r="D179" s="10"/>
      <c r="E179" s="10"/>
      <c r="F179" s="10"/>
      <c r="G179" s="10"/>
      <c r="H179" s="25" t="str">
        <f aca="false">IF(AND(A179="",I179=""),"",IF(I178="",H178,I178))</f>
        <v/>
      </c>
      <c r="I179" s="13"/>
      <c r="J179" s="25" t="str">
        <f aca="false">IF(OR(I179="",H179=""),"",I179-H179)</f>
        <v/>
      </c>
      <c r="K179" s="27" t="str">
        <f aca="false">IF(OR(A179="",F179&lt;&gt;"Služební"),"",SUMIFS('Vozidlo a sazby'!$D$14:$D$20,'Vozidlo a sazby'!$A$14:$A$20,'Vozidlo a sazby'!$B$5,'Vozidlo a sazby'!$B$14:$B$20,"&lt;="&amp;A179,'Vozidlo a sazby'!$C$14:$C$20,"&gt;="&amp;A179))</f>
        <v/>
      </c>
      <c r="L179" s="28" t="str">
        <f aca="false">IF(OR(K179="",J179=""),"",ROUND(J179*(SUMIFS('Vozidlo a sazby'!$D$14:$D$20,'Vozidlo a sazby'!$A$14:$A$20,"Základní náhrada",'Vozidlo a sazby'!$B$14:$B$20,"&lt;="&amp;A179,'Vozidlo a sazby'!$C$14:$C$20,"&gt;="&amp;A179)+'Vozidlo a sazby'!$B$6*K179/100),2))</f>
        <v/>
      </c>
      <c r="M179" s="29"/>
      <c r="N179" s="15" t="str">
        <f aca="false">IF(OR(A179="",M179=""),"",IF(M179-A179&lt;=7,"průběžně","dodatečně"))</f>
        <v/>
      </c>
      <c r="O179" s="15" t="str">
        <f aca="false">IF(A179="","",IF(AND(J179&lt;&gt;"",J179&lt;0),"konec je menší než začátek",IF(OR(E179="",F179=""),"doplňte účel a typ",IF(AND(A178&lt;&gt;"",A179&lt;A178),"datum před předchozí jízdou",""))))</f>
        <v/>
      </c>
    </row>
    <row r="180" customFormat="false" ht="15" hidden="false" customHeight="false" outlineLevel="0" collapsed="false">
      <c r="A180" s="29"/>
      <c r="B180" s="30"/>
      <c r="C180" s="10"/>
      <c r="D180" s="10"/>
      <c r="E180" s="10"/>
      <c r="F180" s="10"/>
      <c r="G180" s="10"/>
      <c r="H180" s="25" t="str">
        <f aca="false">IF(AND(A180="",I180=""),"",IF(I179="",H179,I179))</f>
        <v/>
      </c>
      <c r="I180" s="13"/>
      <c r="J180" s="25" t="str">
        <f aca="false">IF(OR(I180="",H180=""),"",I180-H180)</f>
        <v/>
      </c>
      <c r="K180" s="27" t="str">
        <f aca="false">IF(OR(A180="",F180&lt;&gt;"Služební"),"",SUMIFS('Vozidlo a sazby'!$D$14:$D$20,'Vozidlo a sazby'!$A$14:$A$20,'Vozidlo a sazby'!$B$5,'Vozidlo a sazby'!$B$14:$B$20,"&lt;="&amp;A180,'Vozidlo a sazby'!$C$14:$C$20,"&gt;="&amp;A180))</f>
        <v/>
      </c>
      <c r="L180" s="28" t="str">
        <f aca="false">IF(OR(K180="",J180=""),"",ROUND(J180*(SUMIFS('Vozidlo a sazby'!$D$14:$D$20,'Vozidlo a sazby'!$A$14:$A$20,"Základní náhrada",'Vozidlo a sazby'!$B$14:$B$20,"&lt;="&amp;A180,'Vozidlo a sazby'!$C$14:$C$20,"&gt;="&amp;A180)+'Vozidlo a sazby'!$B$6*K180/100),2))</f>
        <v/>
      </c>
      <c r="M180" s="29"/>
      <c r="N180" s="15" t="str">
        <f aca="false">IF(OR(A180="",M180=""),"",IF(M180-A180&lt;=7,"průběžně","dodatečně"))</f>
        <v/>
      </c>
      <c r="O180" s="15" t="str">
        <f aca="false">IF(A180="","",IF(AND(J180&lt;&gt;"",J180&lt;0),"konec je menší než začátek",IF(OR(E180="",F180=""),"doplňte účel a typ",IF(AND(A179&lt;&gt;"",A180&lt;A179),"datum před předchozí jízdou",""))))</f>
        <v/>
      </c>
    </row>
    <row r="181" customFormat="false" ht="15" hidden="false" customHeight="false" outlineLevel="0" collapsed="false">
      <c r="A181" s="29"/>
      <c r="B181" s="30"/>
      <c r="C181" s="10"/>
      <c r="D181" s="10"/>
      <c r="E181" s="10"/>
      <c r="F181" s="10"/>
      <c r="G181" s="10"/>
      <c r="H181" s="25" t="str">
        <f aca="false">IF(AND(A181="",I181=""),"",IF(I180="",H180,I180))</f>
        <v/>
      </c>
      <c r="I181" s="13"/>
      <c r="J181" s="25" t="str">
        <f aca="false">IF(OR(I181="",H181=""),"",I181-H181)</f>
        <v/>
      </c>
      <c r="K181" s="27" t="str">
        <f aca="false">IF(OR(A181="",F181&lt;&gt;"Služební"),"",SUMIFS('Vozidlo a sazby'!$D$14:$D$20,'Vozidlo a sazby'!$A$14:$A$20,'Vozidlo a sazby'!$B$5,'Vozidlo a sazby'!$B$14:$B$20,"&lt;="&amp;A181,'Vozidlo a sazby'!$C$14:$C$20,"&gt;="&amp;A181))</f>
        <v/>
      </c>
      <c r="L181" s="28" t="str">
        <f aca="false">IF(OR(K181="",J181=""),"",ROUND(J181*(SUMIFS('Vozidlo a sazby'!$D$14:$D$20,'Vozidlo a sazby'!$A$14:$A$20,"Základní náhrada",'Vozidlo a sazby'!$B$14:$B$20,"&lt;="&amp;A181,'Vozidlo a sazby'!$C$14:$C$20,"&gt;="&amp;A181)+'Vozidlo a sazby'!$B$6*K181/100),2))</f>
        <v/>
      </c>
      <c r="M181" s="29"/>
      <c r="N181" s="15" t="str">
        <f aca="false">IF(OR(A181="",M181=""),"",IF(M181-A181&lt;=7,"průběžně","dodatečně"))</f>
        <v/>
      </c>
      <c r="O181" s="15" t="str">
        <f aca="false">IF(A181="","",IF(AND(J181&lt;&gt;"",J181&lt;0),"konec je menší než začátek",IF(OR(E181="",F181=""),"doplňte účel a typ",IF(AND(A180&lt;&gt;"",A181&lt;A180),"datum před předchozí jízdou",""))))</f>
        <v/>
      </c>
    </row>
    <row r="182" customFormat="false" ht="15" hidden="false" customHeight="false" outlineLevel="0" collapsed="false">
      <c r="A182" s="29"/>
      <c r="B182" s="30"/>
      <c r="C182" s="10"/>
      <c r="D182" s="10"/>
      <c r="E182" s="10"/>
      <c r="F182" s="10"/>
      <c r="G182" s="10"/>
      <c r="H182" s="25" t="str">
        <f aca="false">IF(AND(A182="",I182=""),"",IF(I181="",H181,I181))</f>
        <v/>
      </c>
      <c r="I182" s="13"/>
      <c r="J182" s="25" t="str">
        <f aca="false">IF(OR(I182="",H182=""),"",I182-H182)</f>
        <v/>
      </c>
      <c r="K182" s="27" t="str">
        <f aca="false">IF(OR(A182="",F182&lt;&gt;"Služební"),"",SUMIFS('Vozidlo a sazby'!$D$14:$D$20,'Vozidlo a sazby'!$A$14:$A$20,'Vozidlo a sazby'!$B$5,'Vozidlo a sazby'!$B$14:$B$20,"&lt;="&amp;A182,'Vozidlo a sazby'!$C$14:$C$20,"&gt;="&amp;A182))</f>
        <v/>
      </c>
      <c r="L182" s="28" t="str">
        <f aca="false">IF(OR(K182="",J182=""),"",ROUND(J182*(SUMIFS('Vozidlo a sazby'!$D$14:$D$20,'Vozidlo a sazby'!$A$14:$A$20,"Základní náhrada",'Vozidlo a sazby'!$B$14:$B$20,"&lt;="&amp;A182,'Vozidlo a sazby'!$C$14:$C$20,"&gt;="&amp;A182)+'Vozidlo a sazby'!$B$6*K182/100),2))</f>
        <v/>
      </c>
      <c r="M182" s="29"/>
      <c r="N182" s="15" t="str">
        <f aca="false">IF(OR(A182="",M182=""),"",IF(M182-A182&lt;=7,"průběžně","dodatečně"))</f>
        <v/>
      </c>
      <c r="O182" s="15" t="str">
        <f aca="false">IF(A182="","",IF(AND(J182&lt;&gt;"",J182&lt;0),"konec je menší než začátek",IF(OR(E182="",F182=""),"doplňte účel a typ",IF(AND(A181&lt;&gt;"",A182&lt;A181),"datum před předchozí jízdou",""))))</f>
        <v/>
      </c>
    </row>
    <row r="183" customFormat="false" ht="15" hidden="false" customHeight="false" outlineLevel="0" collapsed="false">
      <c r="A183" s="29"/>
      <c r="B183" s="30"/>
      <c r="C183" s="10"/>
      <c r="D183" s="10"/>
      <c r="E183" s="10"/>
      <c r="F183" s="10"/>
      <c r="G183" s="10"/>
      <c r="H183" s="25" t="str">
        <f aca="false">IF(AND(A183="",I183=""),"",IF(I182="",H182,I182))</f>
        <v/>
      </c>
      <c r="I183" s="13"/>
      <c r="J183" s="25" t="str">
        <f aca="false">IF(OR(I183="",H183=""),"",I183-H183)</f>
        <v/>
      </c>
      <c r="K183" s="27" t="str">
        <f aca="false">IF(OR(A183="",F183&lt;&gt;"Služební"),"",SUMIFS('Vozidlo a sazby'!$D$14:$D$20,'Vozidlo a sazby'!$A$14:$A$20,'Vozidlo a sazby'!$B$5,'Vozidlo a sazby'!$B$14:$B$20,"&lt;="&amp;A183,'Vozidlo a sazby'!$C$14:$C$20,"&gt;="&amp;A183))</f>
        <v/>
      </c>
      <c r="L183" s="28" t="str">
        <f aca="false">IF(OR(K183="",J183=""),"",ROUND(J183*(SUMIFS('Vozidlo a sazby'!$D$14:$D$20,'Vozidlo a sazby'!$A$14:$A$20,"Základní náhrada",'Vozidlo a sazby'!$B$14:$B$20,"&lt;="&amp;A183,'Vozidlo a sazby'!$C$14:$C$20,"&gt;="&amp;A183)+'Vozidlo a sazby'!$B$6*K183/100),2))</f>
        <v/>
      </c>
      <c r="M183" s="29"/>
      <c r="N183" s="15" t="str">
        <f aca="false">IF(OR(A183="",M183=""),"",IF(M183-A183&lt;=7,"průběžně","dodatečně"))</f>
        <v/>
      </c>
      <c r="O183" s="15" t="str">
        <f aca="false">IF(A183="","",IF(AND(J183&lt;&gt;"",J183&lt;0),"konec je menší než začátek",IF(OR(E183="",F183=""),"doplňte účel a typ",IF(AND(A182&lt;&gt;"",A183&lt;A182),"datum před předchozí jízdou",""))))</f>
        <v/>
      </c>
    </row>
    <row r="184" customFormat="false" ht="15" hidden="false" customHeight="false" outlineLevel="0" collapsed="false">
      <c r="A184" s="29"/>
      <c r="B184" s="30"/>
      <c r="C184" s="10"/>
      <c r="D184" s="10"/>
      <c r="E184" s="10"/>
      <c r="F184" s="10"/>
      <c r="G184" s="10"/>
      <c r="H184" s="25" t="str">
        <f aca="false">IF(AND(A184="",I184=""),"",IF(I183="",H183,I183))</f>
        <v/>
      </c>
      <c r="I184" s="13"/>
      <c r="J184" s="25" t="str">
        <f aca="false">IF(OR(I184="",H184=""),"",I184-H184)</f>
        <v/>
      </c>
      <c r="K184" s="27" t="str">
        <f aca="false">IF(OR(A184="",F184&lt;&gt;"Služební"),"",SUMIFS('Vozidlo a sazby'!$D$14:$D$20,'Vozidlo a sazby'!$A$14:$A$20,'Vozidlo a sazby'!$B$5,'Vozidlo a sazby'!$B$14:$B$20,"&lt;="&amp;A184,'Vozidlo a sazby'!$C$14:$C$20,"&gt;="&amp;A184))</f>
        <v/>
      </c>
      <c r="L184" s="28" t="str">
        <f aca="false">IF(OR(K184="",J184=""),"",ROUND(J184*(SUMIFS('Vozidlo a sazby'!$D$14:$D$20,'Vozidlo a sazby'!$A$14:$A$20,"Základní náhrada",'Vozidlo a sazby'!$B$14:$B$20,"&lt;="&amp;A184,'Vozidlo a sazby'!$C$14:$C$20,"&gt;="&amp;A184)+'Vozidlo a sazby'!$B$6*K184/100),2))</f>
        <v/>
      </c>
      <c r="M184" s="29"/>
      <c r="N184" s="15" t="str">
        <f aca="false">IF(OR(A184="",M184=""),"",IF(M184-A184&lt;=7,"průběžně","dodatečně"))</f>
        <v/>
      </c>
      <c r="O184" s="15" t="str">
        <f aca="false">IF(A184="","",IF(AND(J184&lt;&gt;"",J184&lt;0),"konec je menší než začátek",IF(OR(E184="",F184=""),"doplňte účel a typ",IF(AND(A183&lt;&gt;"",A184&lt;A183),"datum před předchozí jízdou",""))))</f>
        <v/>
      </c>
    </row>
    <row r="185" customFormat="false" ht="15" hidden="false" customHeight="false" outlineLevel="0" collapsed="false">
      <c r="A185" s="29"/>
      <c r="B185" s="30"/>
      <c r="C185" s="10"/>
      <c r="D185" s="10"/>
      <c r="E185" s="10"/>
      <c r="F185" s="10"/>
      <c r="G185" s="10"/>
      <c r="H185" s="25" t="str">
        <f aca="false">IF(AND(A185="",I185=""),"",IF(I184="",H184,I184))</f>
        <v/>
      </c>
      <c r="I185" s="13"/>
      <c r="J185" s="25" t="str">
        <f aca="false">IF(OR(I185="",H185=""),"",I185-H185)</f>
        <v/>
      </c>
      <c r="K185" s="27" t="str">
        <f aca="false">IF(OR(A185="",F185&lt;&gt;"Služební"),"",SUMIFS('Vozidlo a sazby'!$D$14:$D$20,'Vozidlo a sazby'!$A$14:$A$20,'Vozidlo a sazby'!$B$5,'Vozidlo a sazby'!$B$14:$B$20,"&lt;="&amp;A185,'Vozidlo a sazby'!$C$14:$C$20,"&gt;="&amp;A185))</f>
        <v/>
      </c>
      <c r="L185" s="28" t="str">
        <f aca="false">IF(OR(K185="",J185=""),"",ROUND(J185*(SUMIFS('Vozidlo a sazby'!$D$14:$D$20,'Vozidlo a sazby'!$A$14:$A$20,"Základní náhrada",'Vozidlo a sazby'!$B$14:$B$20,"&lt;="&amp;A185,'Vozidlo a sazby'!$C$14:$C$20,"&gt;="&amp;A185)+'Vozidlo a sazby'!$B$6*K185/100),2))</f>
        <v/>
      </c>
      <c r="M185" s="29"/>
      <c r="N185" s="15" t="str">
        <f aca="false">IF(OR(A185="",M185=""),"",IF(M185-A185&lt;=7,"průběžně","dodatečně"))</f>
        <v/>
      </c>
      <c r="O185" s="15" t="str">
        <f aca="false">IF(A185="","",IF(AND(J185&lt;&gt;"",J185&lt;0),"konec je menší než začátek",IF(OR(E185="",F185=""),"doplňte účel a typ",IF(AND(A184&lt;&gt;"",A185&lt;A184),"datum před předchozí jízdou",""))))</f>
        <v/>
      </c>
    </row>
    <row r="186" customFormat="false" ht="15" hidden="false" customHeight="false" outlineLevel="0" collapsed="false">
      <c r="A186" s="29"/>
      <c r="B186" s="30"/>
      <c r="C186" s="10"/>
      <c r="D186" s="10"/>
      <c r="E186" s="10"/>
      <c r="F186" s="10"/>
      <c r="G186" s="10"/>
      <c r="H186" s="25" t="str">
        <f aca="false">IF(AND(A186="",I186=""),"",IF(I185="",H185,I185))</f>
        <v/>
      </c>
      <c r="I186" s="13"/>
      <c r="J186" s="25" t="str">
        <f aca="false">IF(OR(I186="",H186=""),"",I186-H186)</f>
        <v/>
      </c>
      <c r="K186" s="27" t="str">
        <f aca="false">IF(OR(A186="",F186&lt;&gt;"Služební"),"",SUMIFS('Vozidlo a sazby'!$D$14:$D$20,'Vozidlo a sazby'!$A$14:$A$20,'Vozidlo a sazby'!$B$5,'Vozidlo a sazby'!$B$14:$B$20,"&lt;="&amp;A186,'Vozidlo a sazby'!$C$14:$C$20,"&gt;="&amp;A186))</f>
        <v/>
      </c>
      <c r="L186" s="28" t="str">
        <f aca="false">IF(OR(K186="",J186=""),"",ROUND(J186*(SUMIFS('Vozidlo a sazby'!$D$14:$D$20,'Vozidlo a sazby'!$A$14:$A$20,"Základní náhrada",'Vozidlo a sazby'!$B$14:$B$20,"&lt;="&amp;A186,'Vozidlo a sazby'!$C$14:$C$20,"&gt;="&amp;A186)+'Vozidlo a sazby'!$B$6*K186/100),2))</f>
        <v/>
      </c>
      <c r="M186" s="29"/>
      <c r="N186" s="15" t="str">
        <f aca="false">IF(OR(A186="",M186=""),"",IF(M186-A186&lt;=7,"průběžně","dodatečně"))</f>
        <v/>
      </c>
      <c r="O186" s="15" t="str">
        <f aca="false">IF(A186="","",IF(AND(J186&lt;&gt;"",J186&lt;0),"konec je menší než začátek",IF(OR(E186="",F186=""),"doplňte účel a typ",IF(AND(A185&lt;&gt;"",A186&lt;A185),"datum před předchozí jízdou",""))))</f>
        <v/>
      </c>
    </row>
    <row r="187" customFormat="false" ht="15" hidden="false" customHeight="false" outlineLevel="0" collapsed="false">
      <c r="A187" s="29"/>
      <c r="B187" s="30"/>
      <c r="C187" s="10"/>
      <c r="D187" s="10"/>
      <c r="E187" s="10"/>
      <c r="F187" s="10"/>
      <c r="G187" s="10"/>
      <c r="H187" s="25" t="str">
        <f aca="false">IF(AND(A187="",I187=""),"",IF(I186="",H186,I186))</f>
        <v/>
      </c>
      <c r="I187" s="13"/>
      <c r="J187" s="25" t="str">
        <f aca="false">IF(OR(I187="",H187=""),"",I187-H187)</f>
        <v/>
      </c>
      <c r="K187" s="27" t="str">
        <f aca="false">IF(OR(A187="",F187&lt;&gt;"Služební"),"",SUMIFS('Vozidlo a sazby'!$D$14:$D$20,'Vozidlo a sazby'!$A$14:$A$20,'Vozidlo a sazby'!$B$5,'Vozidlo a sazby'!$B$14:$B$20,"&lt;="&amp;A187,'Vozidlo a sazby'!$C$14:$C$20,"&gt;="&amp;A187))</f>
        <v/>
      </c>
      <c r="L187" s="28" t="str">
        <f aca="false">IF(OR(K187="",J187=""),"",ROUND(J187*(SUMIFS('Vozidlo a sazby'!$D$14:$D$20,'Vozidlo a sazby'!$A$14:$A$20,"Základní náhrada",'Vozidlo a sazby'!$B$14:$B$20,"&lt;="&amp;A187,'Vozidlo a sazby'!$C$14:$C$20,"&gt;="&amp;A187)+'Vozidlo a sazby'!$B$6*K187/100),2))</f>
        <v/>
      </c>
      <c r="M187" s="29"/>
      <c r="N187" s="15" t="str">
        <f aca="false">IF(OR(A187="",M187=""),"",IF(M187-A187&lt;=7,"průběžně","dodatečně"))</f>
        <v/>
      </c>
      <c r="O187" s="15" t="str">
        <f aca="false">IF(A187="","",IF(AND(J187&lt;&gt;"",J187&lt;0),"konec je menší než začátek",IF(OR(E187="",F187=""),"doplňte účel a typ",IF(AND(A186&lt;&gt;"",A187&lt;A186),"datum před předchozí jízdou",""))))</f>
        <v/>
      </c>
    </row>
    <row r="188" customFormat="false" ht="15" hidden="false" customHeight="false" outlineLevel="0" collapsed="false">
      <c r="A188" s="29"/>
      <c r="B188" s="30"/>
      <c r="C188" s="10"/>
      <c r="D188" s="10"/>
      <c r="E188" s="10"/>
      <c r="F188" s="10"/>
      <c r="G188" s="10"/>
      <c r="H188" s="25" t="str">
        <f aca="false">IF(AND(A188="",I188=""),"",IF(I187="",H187,I187))</f>
        <v/>
      </c>
      <c r="I188" s="13"/>
      <c r="J188" s="25" t="str">
        <f aca="false">IF(OR(I188="",H188=""),"",I188-H188)</f>
        <v/>
      </c>
      <c r="K188" s="27" t="str">
        <f aca="false">IF(OR(A188="",F188&lt;&gt;"Služební"),"",SUMIFS('Vozidlo a sazby'!$D$14:$D$20,'Vozidlo a sazby'!$A$14:$A$20,'Vozidlo a sazby'!$B$5,'Vozidlo a sazby'!$B$14:$B$20,"&lt;="&amp;A188,'Vozidlo a sazby'!$C$14:$C$20,"&gt;="&amp;A188))</f>
        <v/>
      </c>
      <c r="L188" s="28" t="str">
        <f aca="false">IF(OR(K188="",J188=""),"",ROUND(J188*(SUMIFS('Vozidlo a sazby'!$D$14:$D$20,'Vozidlo a sazby'!$A$14:$A$20,"Základní náhrada",'Vozidlo a sazby'!$B$14:$B$20,"&lt;="&amp;A188,'Vozidlo a sazby'!$C$14:$C$20,"&gt;="&amp;A188)+'Vozidlo a sazby'!$B$6*K188/100),2))</f>
        <v/>
      </c>
      <c r="M188" s="29"/>
      <c r="N188" s="15" t="str">
        <f aca="false">IF(OR(A188="",M188=""),"",IF(M188-A188&lt;=7,"průběžně","dodatečně"))</f>
        <v/>
      </c>
      <c r="O188" s="15" t="str">
        <f aca="false">IF(A188="","",IF(AND(J188&lt;&gt;"",J188&lt;0),"konec je menší než začátek",IF(OR(E188="",F188=""),"doplňte účel a typ",IF(AND(A187&lt;&gt;"",A188&lt;A187),"datum před předchozí jízdou",""))))</f>
        <v/>
      </c>
    </row>
    <row r="189" customFormat="false" ht="15" hidden="false" customHeight="false" outlineLevel="0" collapsed="false">
      <c r="A189" s="29"/>
      <c r="B189" s="30"/>
      <c r="C189" s="10"/>
      <c r="D189" s="10"/>
      <c r="E189" s="10"/>
      <c r="F189" s="10"/>
      <c r="G189" s="10"/>
      <c r="H189" s="25" t="str">
        <f aca="false">IF(AND(A189="",I189=""),"",IF(I188="",H188,I188))</f>
        <v/>
      </c>
      <c r="I189" s="13"/>
      <c r="J189" s="25" t="str">
        <f aca="false">IF(OR(I189="",H189=""),"",I189-H189)</f>
        <v/>
      </c>
      <c r="K189" s="27" t="str">
        <f aca="false">IF(OR(A189="",F189&lt;&gt;"Služební"),"",SUMIFS('Vozidlo a sazby'!$D$14:$D$20,'Vozidlo a sazby'!$A$14:$A$20,'Vozidlo a sazby'!$B$5,'Vozidlo a sazby'!$B$14:$B$20,"&lt;="&amp;A189,'Vozidlo a sazby'!$C$14:$C$20,"&gt;="&amp;A189))</f>
        <v/>
      </c>
      <c r="L189" s="28" t="str">
        <f aca="false">IF(OR(K189="",J189=""),"",ROUND(J189*(SUMIFS('Vozidlo a sazby'!$D$14:$D$20,'Vozidlo a sazby'!$A$14:$A$20,"Základní náhrada",'Vozidlo a sazby'!$B$14:$B$20,"&lt;="&amp;A189,'Vozidlo a sazby'!$C$14:$C$20,"&gt;="&amp;A189)+'Vozidlo a sazby'!$B$6*K189/100),2))</f>
        <v/>
      </c>
      <c r="M189" s="29"/>
      <c r="N189" s="15" t="str">
        <f aca="false">IF(OR(A189="",M189=""),"",IF(M189-A189&lt;=7,"průběžně","dodatečně"))</f>
        <v/>
      </c>
      <c r="O189" s="15" t="str">
        <f aca="false">IF(A189="","",IF(AND(J189&lt;&gt;"",J189&lt;0),"konec je menší než začátek",IF(OR(E189="",F189=""),"doplňte účel a typ",IF(AND(A188&lt;&gt;"",A189&lt;A188),"datum před předchozí jízdou",""))))</f>
        <v/>
      </c>
    </row>
    <row r="190" customFormat="false" ht="15" hidden="false" customHeight="false" outlineLevel="0" collapsed="false">
      <c r="A190" s="29"/>
      <c r="B190" s="30"/>
      <c r="C190" s="10"/>
      <c r="D190" s="10"/>
      <c r="E190" s="10"/>
      <c r="F190" s="10"/>
      <c r="G190" s="10"/>
      <c r="H190" s="25" t="str">
        <f aca="false">IF(AND(A190="",I190=""),"",IF(I189="",H189,I189))</f>
        <v/>
      </c>
      <c r="I190" s="13"/>
      <c r="J190" s="25" t="str">
        <f aca="false">IF(OR(I190="",H190=""),"",I190-H190)</f>
        <v/>
      </c>
      <c r="K190" s="27" t="str">
        <f aca="false">IF(OR(A190="",F190&lt;&gt;"Služební"),"",SUMIFS('Vozidlo a sazby'!$D$14:$D$20,'Vozidlo a sazby'!$A$14:$A$20,'Vozidlo a sazby'!$B$5,'Vozidlo a sazby'!$B$14:$B$20,"&lt;="&amp;A190,'Vozidlo a sazby'!$C$14:$C$20,"&gt;="&amp;A190))</f>
        <v/>
      </c>
      <c r="L190" s="28" t="str">
        <f aca="false">IF(OR(K190="",J190=""),"",ROUND(J190*(SUMIFS('Vozidlo a sazby'!$D$14:$D$20,'Vozidlo a sazby'!$A$14:$A$20,"Základní náhrada",'Vozidlo a sazby'!$B$14:$B$20,"&lt;="&amp;A190,'Vozidlo a sazby'!$C$14:$C$20,"&gt;="&amp;A190)+'Vozidlo a sazby'!$B$6*K190/100),2))</f>
        <v/>
      </c>
      <c r="M190" s="29"/>
      <c r="N190" s="15" t="str">
        <f aca="false">IF(OR(A190="",M190=""),"",IF(M190-A190&lt;=7,"průběžně","dodatečně"))</f>
        <v/>
      </c>
      <c r="O190" s="15" t="str">
        <f aca="false">IF(A190="","",IF(AND(J190&lt;&gt;"",J190&lt;0),"konec je menší než začátek",IF(OR(E190="",F190=""),"doplňte účel a typ",IF(AND(A189&lt;&gt;"",A190&lt;A189),"datum před předchozí jízdou",""))))</f>
        <v/>
      </c>
    </row>
    <row r="191" customFormat="false" ht="15" hidden="false" customHeight="false" outlineLevel="0" collapsed="false">
      <c r="A191" s="29"/>
      <c r="B191" s="30"/>
      <c r="C191" s="10"/>
      <c r="D191" s="10"/>
      <c r="E191" s="10"/>
      <c r="F191" s="10"/>
      <c r="G191" s="10"/>
      <c r="H191" s="25" t="str">
        <f aca="false">IF(AND(A191="",I191=""),"",IF(I190="",H190,I190))</f>
        <v/>
      </c>
      <c r="I191" s="13"/>
      <c r="J191" s="25" t="str">
        <f aca="false">IF(OR(I191="",H191=""),"",I191-H191)</f>
        <v/>
      </c>
      <c r="K191" s="27" t="str">
        <f aca="false">IF(OR(A191="",F191&lt;&gt;"Služební"),"",SUMIFS('Vozidlo a sazby'!$D$14:$D$20,'Vozidlo a sazby'!$A$14:$A$20,'Vozidlo a sazby'!$B$5,'Vozidlo a sazby'!$B$14:$B$20,"&lt;="&amp;A191,'Vozidlo a sazby'!$C$14:$C$20,"&gt;="&amp;A191))</f>
        <v/>
      </c>
      <c r="L191" s="28" t="str">
        <f aca="false">IF(OR(K191="",J191=""),"",ROUND(J191*(SUMIFS('Vozidlo a sazby'!$D$14:$D$20,'Vozidlo a sazby'!$A$14:$A$20,"Základní náhrada",'Vozidlo a sazby'!$B$14:$B$20,"&lt;="&amp;A191,'Vozidlo a sazby'!$C$14:$C$20,"&gt;="&amp;A191)+'Vozidlo a sazby'!$B$6*K191/100),2))</f>
        <v/>
      </c>
      <c r="M191" s="29"/>
      <c r="N191" s="15" t="str">
        <f aca="false">IF(OR(A191="",M191=""),"",IF(M191-A191&lt;=7,"průběžně","dodatečně"))</f>
        <v/>
      </c>
      <c r="O191" s="15" t="str">
        <f aca="false">IF(A191="","",IF(AND(J191&lt;&gt;"",J191&lt;0),"konec je menší než začátek",IF(OR(E191="",F191=""),"doplňte účel a typ",IF(AND(A190&lt;&gt;"",A191&lt;A190),"datum před předchozí jízdou",""))))</f>
        <v/>
      </c>
    </row>
    <row r="192" customFormat="false" ht="15" hidden="false" customHeight="false" outlineLevel="0" collapsed="false">
      <c r="A192" s="29"/>
      <c r="B192" s="30"/>
      <c r="C192" s="10"/>
      <c r="D192" s="10"/>
      <c r="E192" s="10"/>
      <c r="F192" s="10"/>
      <c r="G192" s="10"/>
      <c r="H192" s="25" t="str">
        <f aca="false">IF(AND(A192="",I192=""),"",IF(I191="",H191,I191))</f>
        <v/>
      </c>
      <c r="I192" s="13"/>
      <c r="J192" s="25" t="str">
        <f aca="false">IF(OR(I192="",H192=""),"",I192-H192)</f>
        <v/>
      </c>
      <c r="K192" s="27" t="str">
        <f aca="false">IF(OR(A192="",F192&lt;&gt;"Služební"),"",SUMIFS('Vozidlo a sazby'!$D$14:$D$20,'Vozidlo a sazby'!$A$14:$A$20,'Vozidlo a sazby'!$B$5,'Vozidlo a sazby'!$B$14:$B$20,"&lt;="&amp;A192,'Vozidlo a sazby'!$C$14:$C$20,"&gt;="&amp;A192))</f>
        <v/>
      </c>
      <c r="L192" s="28" t="str">
        <f aca="false">IF(OR(K192="",J192=""),"",ROUND(J192*(SUMIFS('Vozidlo a sazby'!$D$14:$D$20,'Vozidlo a sazby'!$A$14:$A$20,"Základní náhrada",'Vozidlo a sazby'!$B$14:$B$20,"&lt;="&amp;A192,'Vozidlo a sazby'!$C$14:$C$20,"&gt;="&amp;A192)+'Vozidlo a sazby'!$B$6*K192/100),2))</f>
        <v/>
      </c>
      <c r="M192" s="29"/>
      <c r="N192" s="15" t="str">
        <f aca="false">IF(OR(A192="",M192=""),"",IF(M192-A192&lt;=7,"průběžně","dodatečně"))</f>
        <v/>
      </c>
      <c r="O192" s="15" t="str">
        <f aca="false">IF(A192="","",IF(AND(J192&lt;&gt;"",J192&lt;0),"konec je menší než začátek",IF(OR(E192="",F192=""),"doplňte účel a typ",IF(AND(A191&lt;&gt;"",A192&lt;A191),"datum před předchozí jízdou",""))))</f>
        <v/>
      </c>
    </row>
    <row r="193" customFormat="false" ht="15" hidden="false" customHeight="false" outlineLevel="0" collapsed="false">
      <c r="A193" s="29"/>
      <c r="B193" s="30"/>
      <c r="C193" s="10"/>
      <c r="D193" s="10"/>
      <c r="E193" s="10"/>
      <c r="F193" s="10"/>
      <c r="G193" s="10"/>
      <c r="H193" s="25" t="str">
        <f aca="false">IF(AND(A193="",I193=""),"",IF(I192="",H192,I192))</f>
        <v/>
      </c>
      <c r="I193" s="13"/>
      <c r="J193" s="25" t="str">
        <f aca="false">IF(OR(I193="",H193=""),"",I193-H193)</f>
        <v/>
      </c>
      <c r="K193" s="27" t="str">
        <f aca="false">IF(OR(A193="",F193&lt;&gt;"Služební"),"",SUMIFS('Vozidlo a sazby'!$D$14:$D$20,'Vozidlo a sazby'!$A$14:$A$20,'Vozidlo a sazby'!$B$5,'Vozidlo a sazby'!$B$14:$B$20,"&lt;="&amp;A193,'Vozidlo a sazby'!$C$14:$C$20,"&gt;="&amp;A193))</f>
        <v/>
      </c>
      <c r="L193" s="28" t="str">
        <f aca="false">IF(OR(K193="",J193=""),"",ROUND(J193*(SUMIFS('Vozidlo a sazby'!$D$14:$D$20,'Vozidlo a sazby'!$A$14:$A$20,"Základní náhrada",'Vozidlo a sazby'!$B$14:$B$20,"&lt;="&amp;A193,'Vozidlo a sazby'!$C$14:$C$20,"&gt;="&amp;A193)+'Vozidlo a sazby'!$B$6*K193/100),2))</f>
        <v/>
      </c>
      <c r="M193" s="29"/>
      <c r="N193" s="15" t="str">
        <f aca="false">IF(OR(A193="",M193=""),"",IF(M193-A193&lt;=7,"průběžně","dodatečně"))</f>
        <v/>
      </c>
      <c r="O193" s="15" t="str">
        <f aca="false">IF(A193="","",IF(AND(J193&lt;&gt;"",J193&lt;0),"konec je menší než začátek",IF(OR(E193="",F193=""),"doplňte účel a typ",IF(AND(A192&lt;&gt;"",A193&lt;A192),"datum před předchozí jízdou",""))))</f>
        <v/>
      </c>
    </row>
    <row r="194" customFormat="false" ht="15" hidden="false" customHeight="false" outlineLevel="0" collapsed="false">
      <c r="A194" s="29"/>
      <c r="B194" s="30"/>
      <c r="C194" s="10"/>
      <c r="D194" s="10"/>
      <c r="E194" s="10"/>
      <c r="F194" s="10"/>
      <c r="G194" s="10"/>
      <c r="H194" s="25" t="str">
        <f aca="false">IF(AND(A194="",I194=""),"",IF(I193="",H193,I193))</f>
        <v/>
      </c>
      <c r="I194" s="13"/>
      <c r="J194" s="25" t="str">
        <f aca="false">IF(OR(I194="",H194=""),"",I194-H194)</f>
        <v/>
      </c>
      <c r="K194" s="27" t="str">
        <f aca="false">IF(OR(A194="",F194&lt;&gt;"Služební"),"",SUMIFS('Vozidlo a sazby'!$D$14:$D$20,'Vozidlo a sazby'!$A$14:$A$20,'Vozidlo a sazby'!$B$5,'Vozidlo a sazby'!$B$14:$B$20,"&lt;="&amp;A194,'Vozidlo a sazby'!$C$14:$C$20,"&gt;="&amp;A194))</f>
        <v/>
      </c>
      <c r="L194" s="28" t="str">
        <f aca="false">IF(OR(K194="",J194=""),"",ROUND(J194*(SUMIFS('Vozidlo a sazby'!$D$14:$D$20,'Vozidlo a sazby'!$A$14:$A$20,"Základní náhrada",'Vozidlo a sazby'!$B$14:$B$20,"&lt;="&amp;A194,'Vozidlo a sazby'!$C$14:$C$20,"&gt;="&amp;A194)+'Vozidlo a sazby'!$B$6*K194/100),2))</f>
        <v/>
      </c>
      <c r="M194" s="29"/>
      <c r="N194" s="15" t="str">
        <f aca="false">IF(OR(A194="",M194=""),"",IF(M194-A194&lt;=7,"průběžně","dodatečně"))</f>
        <v/>
      </c>
      <c r="O194" s="15" t="str">
        <f aca="false">IF(A194="","",IF(AND(J194&lt;&gt;"",J194&lt;0),"konec je menší než začátek",IF(OR(E194="",F194=""),"doplňte účel a typ",IF(AND(A193&lt;&gt;"",A194&lt;A193),"datum před předchozí jízdou",""))))</f>
        <v/>
      </c>
    </row>
    <row r="195" customFormat="false" ht="15" hidden="false" customHeight="false" outlineLevel="0" collapsed="false">
      <c r="A195" s="29"/>
      <c r="B195" s="30"/>
      <c r="C195" s="10"/>
      <c r="D195" s="10"/>
      <c r="E195" s="10"/>
      <c r="F195" s="10"/>
      <c r="G195" s="10"/>
      <c r="H195" s="25" t="str">
        <f aca="false">IF(AND(A195="",I195=""),"",IF(I194="",H194,I194))</f>
        <v/>
      </c>
      <c r="I195" s="13"/>
      <c r="J195" s="25" t="str">
        <f aca="false">IF(OR(I195="",H195=""),"",I195-H195)</f>
        <v/>
      </c>
      <c r="K195" s="27" t="str">
        <f aca="false">IF(OR(A195="",F195&lt;&gt;"Služební"),"",SUMIFS('Vozidlo a sazby'!$D$14:$D$20,'Vozidlo a sazby'!$A$14:$A$20,'Vozidlo a sazby'!$B$5,'Vozidlo a sazby'!$B$14:$B$20,"&lt;="&amp;A195,'Vozidlo a sazby'!$C$14:$C$20,"&gt;="&amp;A195))</f>
        <v/>
      </c>
      <c r="L195" s="28" t="str">
        <f aca="false">IF(OR(K195="",J195=""),"",ROUND(J195*(SUMIFS('Vozidlo a sazby'!$D$14:$D$20,'Vozidlo a sazby'!$A$14:$A$20,"Základní náhrada",'Vozidlo a sazby'!$B$14:$B$20,"&lt;="&amp;A195,'Vozidlo a sazby'!$C$14:$C$20,"&gt;="&amp;A195)+'Vozidlo a sazby'!$B$6*K195/100),2))</f>
        <v/>
      </c>
      <c r="M195" s="29"/>
      <c r="N195" s="15" t="str">
        <f aca="false">IF(OR(A195="",M195=""),"",IF(M195-A195&lt;=7,"průběžně","dodatečně"))</f>
        <v/>
      </c>
      <c r="O195" s="15" t="str">
        <f aca="false">IF(A195="","",IF(AND(J195&lt;&gt;"",J195&lt;0),"konec je menší než začátek",IF(OR(E195="",F195=""),"doplňte účel a typ",IF(AND(A194&lt;&gt;"",A195&lt;A194),"datum před předchozí jízdou",""))))</f>
        <v/>
      </c>
    </row>
    <row r="196" customFormat="false" ht="15" hidden="false" customHeight="false" outlineLevel="0" collapsed="false">
      <c r="A196" s="29"/>
      <c r="B196" s="30"/>
      <c r="C196" s="10"/>
      <c r="D196" s="10"/>
      <c r="E196" s="10"/>
      <c r="F196" s="10"/>
      <c r="G196" s="10"/>
      <c r="H196" s="25" t="str">
        <f aca="false">IF(AND(A196="",I196=""),"",IF(I195="",H195,I195))</f>
        <v/>
      </c>
      <c r="I196" s="13"/>
      <c r="J196" s="25" t="str">
        <f aca="false">IF(OR(I196="",H196=""),"",I196-H196)</f>
        <v/>
      </c>
      <c r="K196" s="27" t="str">
        <f aca="false">IF(OR(A196="",F196&lt;&gt;"Služební"),"",SUMIFS('Vozidlo a sazby'!$D$14:$D$20,'Vozidlo a sazby'!$A$14:$A$20,'Vozidlo a sazby'!$B$5,'Vozidlo a sazby'!$B$14:$B$20,"&lt;="&amp;A196,'Vozidlo a sazby'!$C$14:$C$20,"&gt;="&amp;A196))</f>
        <v/>
      </c>
      <c r="L196" s="28" t="str">
        <f aca="false">IF(OR(K196="",J196=""),"",ROUND(J196*(SUMIFS('Vozidlo a sazby'!$D$14:$D$20,'Vozidlo a sazby'!$A$14:$A$20,"Základní náhrada",'Vozidlo a sazby'!$B$14:$B$20,"&lt;="&amp;A196,'Vozidlo a sazby'!$C$14:$C$20,"&gt;="&amp;A196)+'Vozidlo a sazby'!$B$6*K196/100),2))</f>
        <v/>
      </c>
      <c r="M196" s="29"/>
      <c r="N196" s="15" t="str">
        <f aca="false">IF(OR(A196="",M196=""),"",IF(M196-A196&lt;=7,"průběžně","dodatečně"))</f>
        <v/>
      </c>
      <c r="O196" s="15" t="str">
        <f aca="false">IF(A196="","",IF(AND(J196&lt;&gt;"",J196&lt;0),"konec je menší než začátek",IF(OR(E196="",F196=""),"doplňte účel a typ",IF(AND(A195&lt;&gt;"",A196&lt;A195),"datum před předchozí jízdou",""))))</f>
        <v/>
      </c>
    </row>
    <row r="197" customFormat="false" ht="15" hidden="false" customHeight="false" outlineLevel="0" collapsed="false">
      <c r="A197" s="29"/>
      <c r="B197" s="30"/>
      <c r="C197" s="10"/>
      <c r="D197" s="10"/>
      <c r="E197" s="10"/>
      <c r="F197" s="10"/>
      <c r="G197" s="10"/>
      <c r="H197" s="25" t="str">
        <f aca="false">IF(AND(A197="",I197=""),"",IF(I196="",H196,I196))</f>
        <v/>
      </c>
      <c r="I197" s="13"/>
      <c r="J197" s="25" t="str">
        <f aca="false">IF(OR(I197="",H197=""),"",I197-H197)</f>
        <v/>
      </c>
      <c r="K197" s="27" t="str">
        <f aca="false">IF(OR(A197="",F197&lt;&gt;"Služební"),"",SUMIFS('Vozidlo a sazby'!$D$14:$D$20,'Vozidlo a sazby'!$A$14:$A$20,'Vozidlo a sazby'!$B$5,'Vozidlo a sazby'!$B$14:$B$20,"&lt;="&amp;A197,'Vozidlo a sazby'!$C$14:$C$20,"&gt;="&amp;A197))</f>
        <v/>
      </c>
      <c r="L197" s="28" t="str">
        <f aca="false">IF(OR(K197="",J197=""),"",ROUND(J197*(SUMIFS('Vozidlo a sazby'!$D$14:$D$20,'Vozidlo a sazby'!$A$14:$A$20,"Základní náhrada",'Vozidlo a sazby'!$B$14:$B$20,"&lt;="&amp;A197,'Vozidlo a sazby'!$C$14:$C$20,"&gt;="&amp;A197)+'Vozidlo a sazby'!$B$6*K197/100),2))</f>
        <v/>
      </c>
      <c r="M197" s="29"/>
      <c r="N197" s="15" t="str">
        <f aca="false">IF(OR(A197="",M197=""),"",IF(M197-A197&lt;=7,"průběžně","dodatečně"))</f>
        <v/>
      </c>
      <c r="O197" s="15" t="str">
        <f aca="false">IF(A197="","",IF(AND(J197&lt;&gt;"",J197&lt;0),"konec je menší než začátek",IF(OR(E197="",F197=""),"doplňte účel a typ",IF(AND(A196&lt;&gt;"",A197&lt;A196),"datum před předchozí jízdou",""))))</f>
        <v/>
      </c>
    </row>
    <row r="198" customFormat="false" ht="15" hidden="false" customHeight="false" outlineLevel="0" collapsed="false">
      <c r="A198" s="29"/>
      <c r="B198" s="30"/>
      <c r="C198" s="10"/>
      <c r="D198" s="10"/>
      <c r="E198" s="10"/>
      <c r="F198" s="10"/>
      <c r="G198" s="10"/>
      <c r="H198" s="25" t="str">
        <f aca="false">IF(AND(A198="",I198=""),"",IF(I197="",H197,I197))</f>
        <v/>
      </c>
      <c r="I198" s="13"/>
      <c r="J198" s="25" t="str">
        <f aca="false">IF(OR(I198="",H198=""),"",I198-H198)</f>
        <v/>
      </c>
      <c r="K198" s="27" t="str">
        <f aca="false">IF(OR(A198="",F198&lt;&gt;"Služební"),"",SUMIFS('Vozidlo a sazby'!$D$14:$D$20,'Vozidlo a sazby'!$A$14:$A$20,'Vozidlo a sazby'!$B$5,'Vozidlo a sazby'!$B$14:$B$20,"&lt;="&amp;A198,'Vozidlo a sazby'!$C$14:$C$20,"&gt;="&amp;A198))</f>
        <v/>
      </c>
      <c r="L198" s="28" t="str">
        <f aca="false">IF(OR(K198="",J198=""),"",ROUND(J198*(SUMIFS('Vozidlo a sazby'!$D$14:$D$20,'Vozidlo a sazby'!$A$14:$A$20,"Základní náhrada",'Vozidlo a sazby'!$B$14:$B$20,"&lt;="&amp;A198,'Vozidlo a sazby'!$C$14:$C$20,"&gt;="&amp;A198)+'Vozidlo a sazby'!$B$6*K198/100),2))</f>
        <v/>
      </c>
      <c r="M198" s="29"/>
      <c r="N198" s="15" t="str">
        <f aca="false">IF(OR(A198="",M198=""),"",IF(M198-A198&lt;=7,"průběžně","dodatečně"))</f>
        <v/>
      </c>
      <c r="O198" s="15" t="str">
        <f aca="false">IF(A198="","",IF(AND(J198&lt;&gt;"",J198&lt;0),"konec je menší než začátek",IF(OR(E198="",F198=""),"doplňte účel a typ",IF(AND(A197&lt;&gt;"",A198&lt;A197),"datum před předchozí jízdou",""))))</f>
        <v/>
      </c>
    </row>
    <row r="199" customFormat="false" ht="15" hidden="false" customHeight="false" outlineLevel="0" collapsed="false">
      <c r="A199" s="29"/>
      <c r="B199" s="30"/>
      <c r="C199" s="10"/>
      <c r="D199" s="10"/>
      <c r="E199" s="10"/>
      <c r="F199" s="10"/>
      <c r="G199" s="10"/>
      <c r="H199" s="25" t="str">
        <f aca="false">IF(AND(A199="",I199=""),"",IF(I198="",H198,I198))</f>
        <v/>
      </c>
      <c r="I199" s="13"/>
      <c r="J199" s="25" t="str">
        <f aca="false">IF(OR(I199="",H199=""),"",I199-H199)</f>
        <v/>
      </c>
      <c r="K199" s="27" t="str">
        <f aca="false">IF(OR(A199="",F199&lt;&gt;"Služební"),"",SUMIFS('Vozidlo a sazby'!$D$14:$D$20,'Vozidlo a sazby'!$A$14:$A$20,'Vozidlo a sazby'!$B$5,'Vozidlo a sazby'!$B$14:$B$20,"&lt;="&amp;A199,'Vozidlo a sazby'!$C$14:$C$20,"&gt;="&amp;A199))</f>
        <v/>
      </c>
      <c r="L199" s="28" t="str">
        <f aca="false">IF(OR(K199="",J199=""),"",ROUND(J199*(SUMIFS('Vozidlo a sazby'!$D$14:$D$20,'Vozidlo a sazby'!$A$14:$A$20,"Základní náhrada",'Vozidlo a sazby'!$B$14:$B$20,"&lt;="&amp;A199,'Vozidlo a sazby'!$C$14:$C$20,"&gt;="&amp;A199)+'Vozidlo a sazby'!$B$6*K199/100),2))</f>
        <v/>
      </c>
      <c r="M199" s="29"/>
      <c r="N199" s="15" t="str">
        <f aca="false">IF(OR(A199="",M199=""),"",IF(M199-A199&lt;=7,"průběžně","dodatečně"))</f>
        <v/>
      </c>
      <c r="O199" s="15" t="str">
        <f aca="false">IF(A199="","",IF(AND(J199&lt;&gt;"",J199&lt;0),"konec je menší než začátek",IF(OR(E199="",F199=""),"doplňte účel a typ",IF(AND(A198&lt;&gt;"",A199&lt;A198),"datum před předchozí jízdou",""))))</f>
        <v/>
      </c>
    </row>
    <row r="200" customFormat="false" ht="15" hidden="false" customHeight="false" outlineLevel="0" collapsed="false">
      <c r="A200" s="29"/>
      <c r="B200" s="30"/>
      <c r="C200" s="10"/>
      <c r="D200" s="10"/>
      <c r="E200" s="10"/>
      <c r="F200" s="10"/>
      <c r="G200" s="10"/>
      <c r="H200" s="25" t="str">
        <f aca="false">IF(AND(A200="",I200=""),"",IF(I199="",H199,I199))</f>
        <v/>
      </c>
      <c r="I200" s="13"/>
      <c r="J200" s="25" t="str">
        <f aca="false">IF(OR(I200="",H200=""),"",I200-H200)</f>
        <v/>
      </c>
      <c r="K200" s="27" t="str">
        <f aca="false">IF(OR(A200="",F200&lt;&gt;"Služební"),"",SUMIFS('Vozidlo a sazby'!$D$14:$D$20,'Vozidlo a sazby'!$A$14:$A$20,'Vozidlo a sazby'!$B$5,'Vozidlo a sazby'!$B$14:$B$20,"&lt;="&amp;A200,'Vozidlo a sazby'!$C$14:$C$20,"&gt;="&amp;A200))</f>
        <v/>
      </c>
      <c r="L200" s="28" t="str">
        <f aca="false">IF(OR(K200="",J200=""),"",ROUND(J200*(SUMIFS('Vozidlo a sazby'!$D$14:$D$20,'Vozidlo a sazby'!$A$14:$A$20,"Základní náhrada",'Vozidlo a sazby'!$B$14:$B$20,"&lt;="&amp;A200,'Vozidlo a sazby'!$C$14:$C$20,"&gt;="&amp;A200)+'Vozidlo a sazby'!$B$6*K200/100),2))</f>
        <v/>
      </c>
      <c r="M200" s="29"/>
      <c r="N200" s="15" t="str">
        <f aca="false">IF(OR(A200="",M200=""),"",IF(M200-A200&lt;=7,"průběžně","dodatečně"))</f>
        <v/>
      </c>
      <c r="O200" s="15" t="str">
        <f aca="false">IF(A200="","",IF(AND(J200&lt;&gt;"",J200&lt;0),"konec je menší než začátek",IF(OR(E200="",F200=""),"doplňte účel a typ",IF(AND(A199&lt;&gt;"",A200&lt;A199),"datum před předchozí jízdou",""))))</f>
        <v/>
      </c>
    </row>
    <row r="201" customFormat="false" ht="15" hidden="false" customHeight="false" outlineLevel="0" collapsed="false">
      <c r="A201" s="29"/>
      <c r="B201" s="30"/>
      <c r="C201" s="10"/>
      <c r="D201" s="10"/>
      <c r="E201" s="10"/>
      <c r="F201" s="10"/>
      <c r="G201" s="10"/>
      <c r="H201" s="25" t="str">
        <f aca="false">IF(AND(A201="",I201=""),"",IF(I200="",H200,I200))</f>
        <v/>
      </c>
      <c r="I201" s="13"/>
      <c r="J201" s="25" t="str">
        <f aca="false">IF(OR(I201="",H201=""),"",I201-H201)</f>
        <v/>
      </c>
      <c r="K201" s="27" t="str">
        <f aca="false">IF(OR(A201="",F201&lt;&gt;"Služební"),"",SUMIFS('Vozidlo a sazby'!$D$14:$D$20,'Vozidlo a sazby'!$A$14:$A$20,'Vozidlo a sazby'!$B$5,'Vozidlo a sazby'!$B$14:$B$20,"&lt;="&amp;A201,'Vozidlo a sazby'!$C$14:$C$20,"&gt;="&amp;A201))</f>
        <v/>
      </c>
      <c r="L201" s="28" t="str">
        <f aca="false">IF(OR(K201="",J201=""),"",ROUND(J201*(SUMIFS('Vozidlo a sazby'!$D$14:$D$20,'Vozidlo a sazby'!$A$14:$A$20,"Základní náhrada",'Vozidlo a sazby'!$B$14:$B$20,"&lt;="&amp;A201,'Vozidlo a sazby'!$C$14:$C$20,"&gt;="&amp;A201)+'Vozidlo a sazby'!$B$6*K201/100),2))</f>
        <v/>
      </c>
      <c r="M201" s="29"/>
      <c r="N201" s="15" t="str">
        <f aca="false">IF(OR(A201="",M201=""),"",IF(M201-A201&lt;=7,"průběžně","dodatečně"))</f>
        <v/>
      </c>
      <c r="O201" s="15" t="str">
        <f aca="false">IF(A201="","",IF(AND(J201&lt;&gt;"",J201&lt;0),"konec je menší než začátek",IF(OR(E201="",F201=""),"doplňte účel a typ",IF(AND(A200&lt;&gt;"",A201&lt;A200),"datum před předchozí jízdou",""))))</f>
        <v/>
      </c>
    </row>
    <row r="202" customFormat="false" ht="15" hidden="false" customHeight="false" outlineLevel="0" collapsed="false">
      <c r="A202" s="29"/>
      <c r="B202" s="30"/>
      <c r="C202" s="10"/>
      <c r="D202" s="10"/>
      <c r="E202" s="10"/>
      <c r="F202" s="10"/>
      <c r="G202" s="10"/>
      <c r="H202" s="25" t="str">
        <f aca="false">IF(AND(A202="",I202=""),"",IF(I201="",H201,I201))</f>
        <v/>
      </c>
      <c r="I202" s="13"/>
      <c r="J202" s="25" t="str">
        <f aca="false">IF(OR(I202="",H202=""),"",I202-H202)</f>
        <v/>
      </c>
      <c r="K202" s="27" t="str">
        <f aca="false">IF(OR(A202="",F202&lt;&gt;"Služební"),"",SUMIFS('Vozidlo a sazby'!$D$14:$D$20,'Vozidlo a sazby'!$A$14:$A$20,'Vozidlo a sazby'!$B$5,'Vozidlo a sazby'!$B$14:$B$20,"&lt;="&amp;A202,'Vozidlo a sazby'!$C$14:$C$20,"&gt;="&amp;A202))</f>
        <v/>
      </c>
      <c r="L202" s="28" t="str">
        <f aca="false">IF(OR(K202="",J202=""),"",ROUND(J202*(SUMIFS('Vozidlo a sazby'!$D$14:$D$20,'Vozidlo a sazby'!$A$14:$A$20,"Základní náhrada",'Vozidlo a sazby'!$B$14:$B$20,"&lt;="&amp;A202,'Vozidlo a sazby'!$C$14:$C$20,"&gt;="&amp;A202)+'Vozidlo a sazby'!$B$6*K202/100),2))</f>
        <v/>
      </c>
      <c r="M202" s="29"/>
      <c r="N202" s="15" t="str">
        <f aca="false">IF(OR(A202="",M202=""),"",IF(M202-A202&lt;=7,"průběžně","dodatečně"))</f>
        <v/>
      </c>
      <c r="O202" s="15" t="str">
        <f aca="false">IF(A202="","",IF(AND(J202&lt;&gt;"",J202&lt;0),"konec je menší než začátek",IF(OR(E202="",F202=""),"doplňte účel a typ",IF(AND(A201&lt;&gt;"",A202&lt;A201),"datum před předchozí jízdou",""))))</f>
        <v/>
      </c>
    </row>
    <row r="203" customFormat="false" ht="15" hidden="false" customHeight="false" outlineLevel="0" collapsed="false">
      <c r="A203" s="29"/>
      <c r="B203" s="30"/>
      <c r="C203" s="10"/>
      <c r="D203" s="10"/>
      <c r="E203" s="10"/>
      <c r="F203" s="10"/>
      <c r="G203" s="10"/>
      <c r="H203" s="25" t="str">
        <f aca="false">IF(AND(A203="",I203=""),"",IF(I202="",H202,I202))</f>
        <v/>
      </c>
      <c r="I203" s="13"/>
      <c r="J203" s="25" t="str">
        <f aca="false">IF(OR(I203="",H203=""),"",I203-H203)</f>
        <v/>
      </c>
      <c r="K203" s="27" t="str">
        <f aca="false">IF(OR(A203="",F203&lt;&gt;"Služební"),"",SUMIFS('Vozidlo a sazby'!$D$14:$D$20,'Vozidlo a sazby'!$A$14:$A$20,'Vozidlo a sazby'!$B$5,'Vozidlo a sazby'!$B$14:$B$20,"&lt;="&amp;A203,'Vozidlo a sazby'!$C$14:$C$20,"&gt;="&amp;A203))</f>
        <v/>
      </c>
      <c r="L203" s="28" t="str">
        <f aca="false">IF(OR(K203="",J203=""),"",ROUND(J203*(SUMIFS('Vozidlo a sazby'!$D$14:$D$20,'Vozidlo a sazby'!$A$14:$A$20,"Základní náhrada",'Vozidlo a sazby'!$B$14:$B$20,"&lt;="&amp;A203,'Vozidlo a sazby'!$C$14:$C$20,"&gt;="&amp;A203)+'Vozidlo a sazby'!$B$6*K203/100),2))</f>
        <v/>
      </c>
      <c r="M203" s="29"/>
      <c r="N203" s="15" t="str">
        <f aca="false">IF(OR(A203="",M203=""),"",IF(M203-A203&lt;=7,"průběžně","dodatečně"))</f>
        <v/>
      </c>
      <c r="O203" s="15" t="str">
        <f aca="false">IF(A203="","",IF(AND(J203&lt;&gt;"",J203&lt;0),"konec je menší než začátek",IF(OR(E203="",F203=""),"doplňte účel a typ",IF(AND(A202&lt;&gt;"",A203&lt;A202),"datum před předchozí jízdou",""))))</f>
        <v/>
      </c>
    </row>
    <row r="204" customFormat="false" ht="15" hidden="false" customHeight="false" outlineLevel="0" collapsed="false">
      <c r="A204" s="29"/>
      <c r="B204" s="30"/>
      <c r="C204" s="10"/>
      <c r="D204" s="10"/>
      <c r="E204" s="10"/>
      <c r="F204" s="10"/>
      <c r="G204" s="10"/>
      <c r="H204" s="25" t="str">
        <f aca="false">IF(AND(A204="",I204=""),"",IF(I203="",H203,I203))</f>
        <v/>
      </c>
      <c r="I204" s="13"/>
      <c r="J204" s="25" t="str">
        <f aca="false">IF(OR(I204="",H204=""),"",I204-H204)</f>
        <v/>
      </c>
      <c r="K204" s="27" t="str">
        <f aca="false">IF(OR(A204="",F204&lt;&gt;"Služební"),"",SUMIFS('Vozidlo a sazby'!$D$14:$D$20,'Vozidlo a sazby'!$A$14:$A$20,'Vozidlo a sazby'!$B$5,'Vozidlo a sazby'!$B$14:$B$20,"&lt;="&amp;A204,'Vozidlo a sazby'!$C$14:$C$20,"&gt;="&amp;A204))</f>
        <v/>
      </c>
      <c r="L204" s="28" t="str">
        <f aca="false">IF(OR(K204="",J204=""),"",ROUND(J204*(SUMIFS('Vozidlo a sazby'!$D$14:$D$20,'Vozidlo a sazby'!$A$14:$A$20,"Základní náhrada",'Vozidlo a sazby'!$B$14:$B$20,"&lt;="&amp;A204,'Vozidlo a sazby'!$C$14:$C$20,"&gt;="&amp;A204)+'Vozidlo a sazby'!$B$6*K204/100),2))</f>
        <v/>
      </c>
      <c r="M204" s="29"/>
      <c r="N204" s="15" t="str">
        <f aca="false">IF(OR(A204="",M204=""),"",IF(M204-A204&lt;=7,"průběžně","dodatečně"))</f>
        <v/>
      </c>
      <c r="O204" s="15" t="str">
        <f aca="false">IF(A204="","",IF(AND(J204&lt;&gt;"",J204&lt;0),"konec je menší než začátek",IF(OR(E204="",F204=""),"doplňte účel a typ",IF(AND(A203&lt;&gt;"",A204&lt;A203),"datum před předchozí jízdou",""))))</f>
        <v/>
      </c>
    </row>
    <row r="205" customFormat="false" ht="15" hidden="false" customHeight="false" outlineLevel="0" collapsed="false">
      <c r="A205" s="29"/>
      <c r="B205" s="30"/>
      <c r="C205" s="10"/>
      <c r="D205" s="10"/>
      <c r="E205" s="10"/>
      <c r="F205" s="10"/>
      <c r="G205" s="10"/>
      <c r="H205" s="25" t="str">
        <f aca="false">IF(AND(A205="",I205=""),"",IF(I204="",H204,I204))</f>
        <v/>
      </c>
      <c r="I205" s="13"/>
      <c r="J205" s="25" t="str">
        <f aca="false">IF(OR(I205="",H205=""),"",I205-H205)</f>
        <v/>
      </c>
      <c r="K205" s="27" t="str">
        <f aca="false">IF(OR(A205="",F205&lt;&gt;"Služební"),"",SUMIFS('Vozidlo a sazby'!$D$14:$D$20,'Vozidlo a sazby'!$A$14:$A$20,'Vozidlo a sazby'!$B$5,'Vozidlo a sazby'!$B$14:$B$20,"&lt;="&amp;A205,'Vozidlo a sazby'!$C$14:$C$20,"&gt;="&amp;A205))</f>
        <v/>
      </c>
      <c r="L205" s="28" t="str">
        <f aca="false">IF(OR(K205="",J205=""),"",ROUND(J205*(SUMIFS('Vozidlo a sazby'!$D$14:$D$20,'Vozidlo a sazby'!$A$14:$A$20,"Základní náhrada",'Vozidlo a sazby'!$B$14:$B$20,"&lt;="&amp;A205,'Vozidlo a sazby'!$C$14:$C$20,"&gt;="&amp;A205)+'Vozidlo a sazby'!$B$6*K205/100),2))</f>
        <v/>
      </c>
      <c r="M205" s="29"/>
      <c r="N205" s="15" t="str">
        <f aca="false">IF(OR(A205="",M205=""),"",IF(M205-A205&lt;=7,"průběžně","dodatečně"))</f>
        <v/>
      </c>
      <c r="O205" s="15" t="str">
        <f aca="false">IF(A205="","",IF(AND(J205&lt;&gt;"",J205&lt;0),"konec je menší než začátek",IF(OR(E205="",F205=""),"doplňte účel a typ",IF(AND(A204&lt;&gt;"",A205&lt;A204),"datum před předchozí jízdou",""))))</f>
        <v/>
      </c>
    </row>
    <row r="206" customFormat="false" ht="15" hidden="false" customHeight="false" outlineLevel="0" collapsed="false">
      <c r="A206" s="29"/>
      <c r="B206" s="30"/>
      <c r="C206" s="10"/>
      <c r="D206" s="10"/>
      <c r="E206" s="10"/>
      <c r="F206" s="10"/>
      <c r="G206" s="10"/>
      <c r="H206" s="25" t="str">
        <f aca="false">IF(AND(A206="",I206=""),"",IF(I205="",H205,I205))</f>
        <v/>
      </c>
      <c r="I206" s="13"/>
      <c r="J206" s="25" t="str">
        <f aca="false">IF(OR(I206="",H206=""),"",I206-H206)</f>
        <v/>
      </c>
      <c r="K206" s="27" t="str">
        <f aca="false">IF(OR(A206="",F206&lt;&gt;"Služební"),"",SUMIFS('Vozidlo a sazby'!$D$14:$D$20,'Vozidlo a sazby'!$A$14:$A$20,'Vozidlo a sazby'!$B$5,'Vozidlo a sazby'!$B$14:$B$20,"&lt;="&amp;A206,'Vozidlo a sazby'!$C$14:$C$20,"&gt;="&amp;A206))</f>
        <v/>
      </c>
      <c r="L206" s="28" t="str">
        <f aca="false">IF(OR(K206="",J206=""),"",ROUND(J206*(SUMIFS('Vozidlo a sazby'!$D$14:$D$20,'Vozidlo a sazby'!$A$14:$A$20,"Základní náhrada",'Vozidlo a sazby'!$B$14:$B$20,"&lt;="&amp;A206,'Vozidlo a sazby'!$C$14:$C$20,"&gt;="&amp;A206)+'Vozidlo a sazby'!$B$6*K206/100),2))</f>
        <v/>
      </c>
      <c r="M206" s="29"/>
      <c r="N206" s="15" t="str">
        <f aca="false">IF(OR(A206="",M206=""),"",IF(M206-A206&lt;=7,"průběžně","dodatečně"))</f>
        <v/>
      </c>
      <c r="O206" s="15" t="str">
        <f aca="false">IF(A206="","",IF(AND(J206&lt;&gt;"",J206&lt;0),"konec je menší než začátek",IF(OR(E206="",F206=""),"doplňte účel a typ",IF(AND(A205&lt;&gt;"",A206&lt;A205),"datum před předchozí jízdou",""))))</f>
        <v/>
      </c>
    </row>
    <row r="207" customFormat="false" ht="15" hidden="false" customHeight="false" outlineLevel="0" collapsed="false">
      <c r="A207" s="29"/>
      <c r="B207" s="30"/>
      <c r="C207" s="10"/>
      <c r="D207" s="10"/>
      <c r="E207" s="10"/>
      <c r="F207" s="10"/>
      <c r="G207" s="10"/>
      <c r="H207" s="25" t="str">
        <f aca="false">IF(AND(A207="",I207=""),"",IF(I206="",H206,I206))</f>
        <v/>
      </c>
      <c r="I207" s="13"/>
      <c r="J207" s="25" t="str">
        <f aca="false">IF(OR(I207="",H207=""),"",I207-H207)</f>
        <v/>
      </c>
      <c r="K207" s="27" t="str">
        <f aca="false">IF(OR(A207="",F207&lt;&gt;"Služební"),"",SUMIFS('Vozidlo a sazby'!$D$14:$D$20,'Vozidlo a sazby'!$A$14:$A$20,'Vozidlo a sazby'!$B$5,'Vozidlo a sazby'!$B$14:$B$20,"&lt;="&amp;A207,'Vozidlo a sazby'!$C$14:$C$20,"&gt;="&amp;A207))</f>
        <v/>
      </c>
      <c r="L207" s="28" t="str">
        <f aca="false">IF(OR(K207="",J207=""),"",ROUND(J207*(SUMIFS('Vozidlo a sazby'!$D$14:$D$20,'Vozidlo a sazby'!$A$14:$A$20,"Základní náhrada",'Vozidlo a sazby'!$B$14:$B$20,"&lt;="&amp;A207,'Vozidlo a sazby'!$C$14:$C$20,"&gt;="&amp;A207)+'Vozidlo a sazby'!$B$6*K207/100),2))</f>
        <v/>
      </c>
      <c r="M207" s="29"/>
      <c r="N207" s="15" t="str">
        <f aca="false">IF(OR(A207="",M207=""),"",IF(M207-A207&lt;=7,"průběžně","dodatečně"))</f>
        <v/>
      </c>
      <c r="O207" s="15" t="str">
        <f aca="false">IF(A207="","",IF(AND(J207&lt;&gt;"",J207&lt;0),"konec je menší než začátek",IF(OR(E207="",F207=""),"doplňte účel a typ",IF(AND(A206&lt;&gt;"",A207&lt;A206),"datum před předchozí jízdou",""))))</f>
        <v/>
      </c>
    </row>
    <row r="208" customFormat="false" ht="15" hidden="false" customHeight="false" outlineLevel="0" collapsed="false">
      <c r="A208" s="29"/>
      <c r="B208" s="30"/>
      <c r="C208" s="10"/>
      <c r="D208" s="10"/>
      <c r="E208" s="10"/>
      <c r="F208" s="10"/>
      <c r="G208" s="10"/>
      <c r="H208" s="25" t="str">
        <f aca="false">IF(AND(A208="",I208=""),"",IF(I207="",H207,I207))</f>
        <v/>
      </c>
      <c r="I208" s="13"/>
      <c r="J208" s="25" t="str">
        <f aca="false">IF(OR(I208="",H208=""),"",I208-H208)</f>
        <v/>
      </c>
      <c r="K208" s="27" t="str">
        <f aca="false">IF(OR(A208="",F208&lt;&gt;"Služební"),"",SUMIFS('Vozidlo a sazby'!$D$14:$D$20,'Vozidlo a sazby'!$A$14:$A$20,'Vozidlo a sazby'!$B$5,'Vozidlo a sazby'!$B$14:$B$20,"&lt;="&amp;A208,'Vozidlo a sazby'!$C$14:$C$20,"&gt;="&amp;A208))</f>
        <v/>
      </c>
      <c r="L208" s="28" t="str">
        <f aca="false">IF(OR(K208="",J208=""),"",ROUND(J208*(SUMIFS('Vozidlo a sazby'!$D$14:$D$20,'Vozidlo a sazby'!$A$14:$A$20,"Základní náhrada",'Vozidlo a sazby'!$B$14:$B$20,"&lt;="&amp;A208,'Vozidlo a sazby'!$C$14:$C$20,"&gt;="&amp;A208)+'Vozidlo a sazby'!$B$6*K208/100),2))</f>
        <v/>
      </c>
      <c r="M208" s="29"/>
      <c r="N208" s="15" t="str">
        <f aca="false">IF(OR(A208="",M208=""),"",IF(M208-A208&lt;=7,"průběžně","dodatečně"))</f>
        <v/>
      </c>
      <c r="O208" s="15" t="str">
        <f aca="false">IF(A208="","",IF(AND(J208&lt;&gt;"",J208&lt;0),"konec je menší než začátek",IF(OR(E208="",F208=""),"doplňte účel a typ",IF(AND(A207&lt;&gt;"",A208&lt;A207),"datum před předchozí jízdou",""))))</f>
        <v/>
      </c>
    </row>
    <row r="209" customFormat="false" ht="15" hidden="false" customHeight="false" outlineLevel="0" collapsed="false">
      <c r="A209" s="29"/>
      <c r="B209" s="30"/>
      <c r="C209" s="10"/>
      <c r="D209" s="10"/>
      <c r="E209" s="10"/>
      <c r="F209" s="10"/>
      <c r="G209" s="10"/>
      <c r="H209" s="25" t="str">
        <f aca="false">IF(AND(A209="",I209=""),"",IF(I208="",H208,I208))</f>
        <v/>
      </c>
      <c r="I209" s="13"/>
      <c r="J209" s="25" t="str">
        <f aca="false">IF(OR(I209="",H209=""),"",I209-H209)</f>
        <v/>
      </c>
      <c r="K209" s="27" t="str">
        <f aca="false">IF(OR(A209="",F209&lt;&gt;"Služební"),"",SUMIFS('Vozidlo a sazby'!$D$14:$D$20,'Vozidlo a sazby'!$A$14:$A$20,'Vozidlo a sazby'!$B$5,'Vozidlo a sazby'!$B$14:$B$20,"&lt;="&amp;A209,'Vozidlo a sazby'!$C$14:$C$20,"&gt;="&amp;A209))</f>
        <v/>
      </c>
      <c r="L209" s="28" t="str">
        <f aca="false">IF(OR(K209="",J209=""),"",ROUND(J209*(SUMIFS('Vozidlo a sazby'!$D$14:$D$20,'Vozidlo a sazby'!$A$14:$A$20,"Základní náhrada",'Vozidlo a sazby'!$B$14:$B$20,"&lt;="&amp;A209,'Vozidlo a sazby'!$C$14:$C$20,"&gt;="&amp;A209)+'Vozidlo a sazby'!$B$6*K209/100),2))</f>
        <v/>
      </c>
      <c r="M209" s="29"/>
      <c r="N209" s="15" t="str">
        <f aca="false">IF(OR(A209="",M209=""),"",IF(M209-A209&lt;=7,"průběžně","dodatečně"))</f>
        <v/>
      </c>
      <c r="O209" s="15" t="str">
        <f aca="false">IF(A209="","",IF(AND(J209&lt;&gt;"",J209&lt;0),"konec je menší než začátek",IF(OR(E209="",F209=""),"doplňte účel a typ",IF(AND(A208&lt;&gt;"",A209&lt;A208),"datum před předchozí jízdou",""))))</f>
        <v/>
      </c>
    </row>
    <row r="210" customFormat="false" ht="15" hidden="false" customHeight="false" outlineLevel="0" collapsed="false">
      <c r="A210" s="29"/>
      <c r="B210" s="30"/>
      <c r="C210" s="10"/>
      <c r="D210" s="10"/>
      <c r="E210" s="10"/>
      <c r="F210" s="10"/>
      <c r="G210" s="10"/>
      <c r="H210" s="25" t="str">
        <f aca="false">IF(AND(A210="",I210=""),"",IF(I209="",H209,I209))</f>
        <v/>
      </c>
      <c r="I210" s="13"/>
      <c r="J210" s="25" t="str">
        <f aca="false">IF(OR(I210="",H210=""),"",I210-H210)</f>
        <v/>
      </c>
      <c r="K210" s="27" t="str">
        <f aca="false">IF(OR(A210="",F210&lt;&gt;"Služební"),"",SUMIFS('Vozidlo a sazby'!$D$14:$D$20,'Vozidlo a sazby'!$A$14:$A$20,'Vozidlo a sazby'!$B$5,'Vozidlo a sazby'!$B$14:$B$20,"&lt;="&amp;A210,'Vozidlo a sazby'!$C$14:$C$20,"&gt;="&amp;A210))</f>
        <v/>
      </c>
      <c r="L210" s="28" t="str">
        <f aca="false">IF(OR(K210="",J210=""),"",ROUND(J210*(SUMIFS('Vozidlo a sazby'!$D$14:$D$20,'Vozidlo a sazby'!$A$14:$A$20,"Základní náhrada",'Vozidlo a sazby'!$B$14:$B$20,"&lt;="&amp;A210,'Vozidlo a sazby'!$C$14:$C$20,"&gt;="&amp;A210)+'Vozidlo a sazby'!$B$6*K210/100),2))</f>
        <v/>
      </c>
      <c r="M210" s="29"/>
      <c r="N210" s="15" t="str">
        <f aca="false">IF(OR(A210="",M210=""),"",IF(M210-A210&lt;=7,"průběžně","dodatečně"))</f>
        <v/>
      </c>
      <c r="O210" s="15" t="str">
        <f aca="false">IF(A210="","",IF(AND(J210&lt;&gt;"",J210&lt;0),"konec je menší než začátek",IF(OR(E210="",F210=""),"doplňte účel a typ",IF(AND(A209&lt;&gt;"",A210&lt;A209),"datum před předchozí jízdou",""))))</f>
        <v/>
      </c>
    </row>
    <row r="211" customFormat="false" ht="15" hidden="false" customHeight="false" outlineLevel="0" collapsed="false">
      <c r="A211" s="29"/>
      <c r="B211" s="30"/>
      <c r="C211" s="10"/>
      <c r="D211" s="10"/>
      <c r="E211" s="10"/>
      <c r="F211" s="10"/>
      <c r="G211" s="10"/>
      <c r="H211" s="25" t="str">
        <f aca="false">IF(AND(A211="",I211=""),"",IF(I210="",H210,I210))</f>
        <v/>
      </c>
      <c r="I211" s="13"/>
      <c r="J211" s="25" t="str">
        <f aca="false">IF(OR(I211="",H211=""),"",I211-H211)</f>
        <v/>
      </c>
      <c r="K211" s="27" t="str">
        <f aca="false">IF(OR(A211="",F211&lt;&gt;"Služební"),"",SUMIFS('Vozidlo a sazby'!$D$14:$D$20,'Vozidlo a sazby'!$A$14:$A$20,'Vozidlo a sazby'!$B$5,'Vozidlo a sazby'!$B$14:$B$20,"&lt;="&amp;A211,'Vozidlo a sazby'!$C$14:$C$20,"&gt;="&amp;A211))</f>
        <v/>
      </c>
      <c r="L211" s="28" t="str">
        <f aca="false">IF(OR(K211="",J211=""),"",ROUND(J211*(SUMIFS('Vozidlo a sazby'!$D$14:$D$20,'Vozidlo a sazby'!$A$14:$A$20,"Základní náhrada",'Vozidlo a sazby'!$B$14:$B$20,"&lt;="&amp;A211,'Vozidlo a sazby'!$C$14:$C$20,"&gt;="&amp;A211)+'Vozidlo a sazby'!$B$6*K211/100),2))</f>
        <v/>
      </c>
      <c r="M211" s="29"/>
      <c r="N211" s="15" t="str">
        <f aca="false">IF(OR(A211="",M211=""),"",IF(M211-A211&lt;=7,"průběžně","dodatečně"))</f>
        <v/>
      </c>
      <c r="O211" s="15" t="str">
        <f aca="false">IF(A211="","",IF(AND(J211&lt;&gt;"",J211&lt;0),"konec je menší než začátek",IF(OR(E211="",F211=""),"doplňte účel a typ",IF(AND(A210&lt;&gt;"",A211&lt;A210),"datum před předchozí jízdou",""))))</f>
        <v/>
      </c>
    </row>
    <row r="212" customFormat="false" ht="15" hidden="false" customHeight="false" outlineLevel="0" collapsed="false">
      <c r="A212" s="29"/>
      <c r="B212" s="30"/>
      <c r="C212" s="10"/>
      <c r="D212" s="10"/>
      <c r="E212" s="10"/>
      <c r="F212" s="10"/>
      <c r="G212" s="10"/>
      <c r="H212" s="25" t="str">
        <f aca="false">IF(AND(A212="",I212=""),"",IF(I211="",H211,I211))</f>
        <v/>
      </c>
      <c r="I212" s="13"/>
      <c r="J212" s="25" t="str">
        <f aca="false">IF(OR(I212="",H212=""),"",I212-H212)</f>
        <v/>
      </c>
      <c r="K212" s="27" t="str">
        <f aca="false">IF(OR(A212="",F212&lt;&gt;"Služební"),"",SUMIFS('Vozidlo a sazby'!$D$14:$D$20,'Vozidlo a sazby'!$A$14:$A$20,'Vozidlo a sazby'!$B$5,'Vozidlo a sazby'!$B$14:$B$20,"&lt;="&amp;A212,'Vozidlo a sazby'!$C$14:$C$20,"&gt;="&amp;A212))</f>
        <v/>
      </c>
      <c r="L212" s="28" t="str">
        <f aca="false">IF(OR(K212="",J212=""),"",ROUND(J212*(SUMIFS('Vozidlo a sazby'!$D$14:$D$20,'Vozidlo a sazby'!$A$14:$A$20,"Základní náhrada",'Vozidlo a sazby'!$B$14:$B$20,"&lt;="&amp;A212,'Vozidlo a sazby'!$C$14:$C$20,"&gt;="&amp;A212)+'Vozidlo a sazby'!$B$6*K212/100),2))</f>
        <v/>
      </c>
      <c r="M212" s="29"/>
      <c r="N212" s="15" t="str">
        <f aca="false">IF(OR(A212="",M212=""),"",IF(M212-A212&lt;=7,"průběžně","dodatečně"))</f>
        <v/>
      </c>
      <c r="O212" s="15" t="str">
        <f aca="false">IF(A212="","",IF(AND(J212&lt;&gt;"",J212&lt;0),"konec je menší než začátek",IF(OR(E212="",F212=""),"doplňte účel a typ",IF(AND(A211&lt;&gt;"",A212&lt;A211),"datum před předchozí jízdou",""))))</f>
        <v/>
      </c>
    </row>
    <row r="213" customFormat="false" ht="15" hidden="false" customHeight="false" outlineLevel="0" collapsed="false">
      <c r="A213" s="29"/>
      <c r="B213" s="30"/>
      <c r="C213" s="10"/>
      <c r="D213" s="10"/>
      <c r="E213" s="10"/>
      <c r="F213" s="10"/>
      <c r="G213" s="10"/>
      <c r="H213" s="25" t="str">
        <f aca="false">IF(AND(A213="",I213=""),"",IF(I212="",H212,I212))</f>
        <v/>
      </c>
      <c r="I213" s="13"/>
      <c r="J213" s="25" t="str">
        <f aca="false">IF(OR(I213="",H213=""),"",I213-H213)</f>
        <v/>
      </c>
      <c r="K213" s="27" t="str">
        <f aca="false">IF(OR(A213="",F213&lt;&gt;"Služební"),"",SUMIFS('Vozidlo a sazby'!$D$14:$D$20,'Vozidlo a sazby'!$A$14:$A$20,'Vozidlo a sazby'!$B$5,'Vozidlo a sazby'!$B$14:$B$20,"&lt;="&amp;A213,'Vozidlo a sazby'!$C$14:$C$20,"&gt;="&amp;A213))</f>
        <v/>
      </c>
      <c r="L213" s="28" t="str">
        <f aca="false">IF(OR(K213="",J213=""),"",ROUND(J213*(SUMIFS('Vozidlo a sazby'!$D$14:$D$20,'Vozidlo a sazby'!$A$14:$A$20,"Základní náhrada",'Vozidlo a sazby'!$B$14:$B$20,"&lt;="&amp;A213,'Vozidlo a sazby'!$C$14:$C$20,"&gt;="&amp;A213)+'Vozidlo a sazby'!$B$6*K213/100),2))</f>
        <v/>
      </c>
      <c r="M213" s="29"/>
      <c r="N213" s="15" t="str">
        <f aca="false">IF(OR(A213="",M213=""),"",IF(M213-A213&lt;=7,"průběžně","dodatečně"))</f>
        <v/>
      </c>
      <c r="O213" s="15" t="str">
        <f aca="false">IF(A213="","",IF(AND(J213&lt;&gt;"",J213&lt;0),"konec je menší než začátek",IF(OR(E213="",F213=""),"doplňte účel a typ",IF(AND(A212&lt;&gt;"",A213&lt;A212),"datum před předchozí jízdou",""))))</f>
        <v/>
      </c>
    </row>
    <row r="214" customFormat="false" ht="15" hidden="false" customHeight="false" outlineLevel="0" collapsed="false">
      <c r="A214" s="29"/>
      <c r="B214" s="30"/>
      <c r="C214" s="10"/>
      <c r="D214" s="10"/>
      <c r="E214" s="10"/>
      <c r="F214" s="10"/>
      <c r="G214" s="10"/>
      <c r="H214" s="25" t="str">
        <f aca="false">IF(AND(A214="",I214=""),"",IF(I213="",H213,I213))</f>
        <v/>
      </c>
      <c r="I214" s="13"/>
      <c r="J214" s="25" t="str">
        <f aca="false">IF(OR(I214="",H214=""),"",I214-H214)</f>
        <v/>
      </c>
      <c r="K214" s="27" t="str">
        <f aca="false">IF(OR(A214="",F214&lt;&gt;"Služební"),"",SUMIFS('Vozidlo a sazby'!$D$14:$D$20,'Vozidlo a sazby'!$A$14:$A$20,'Vozidlo a sazby'!$B$5,'Vozidlo a sazby'!$B$14:$B$20,"&lt;="&amp;A214,'Vozidlo a sazby'!$C$14:$C$20,"&gt;="&amp;A214))</f>
        <v/>
      </c>
      <c r="L214" s="28" t="str">
        <f aca="false">IF(OR(K214="",J214=""),"",ROUND(J214*(SUMIFS('Vozidlo a sazby'!$D$14:$D$20,'Vozidlo a sazby'!$A$14:$A$20,"Základní náhrada",'Vozidlo a sazby'!$B$14:$B$20,"&lt;="&amp;A214,'Vozidlo a sazby'!$C$14:$C$20,"&gt;="&amp;A214)+'Vozidlo a sazby'!$B$6*K214/100),2))</f>
        <v/>
      </c>
      <c r="M214" s="29"/>
      <c r="N214" s="15" t="str">
        <f aca="false">IF(OR(A214="",M214=""),"",IF(M214-A214&lt;=7,"průběžně","dodatečně"))</f>
        <v/>
      </c>
      <c r="O214" s="15" t="str">
        <f aca="false">IF(A214="","",IF(AND(J214&lt;&gt;"",J214&lt;0),"konec je menší než začátek",IF(OR(E214="",F214=""),"doplňte účel a typ",IF(AND(A213&lt;&gt;"",A214&lt;A213),"datum před předchozí jízdou",""))))</f>
        <v/>
      </c>
    </row>
    <row r="215" customFormat="false" ht="15" hidden="false" customHeight="false" outlineLevel="0" collapsed="false">
      <c r="A215" s="29"/>
      <c r="B215" s="30"/>
      <c r="C215" s="10"/>
      <c r="D215" s="10"/>
      <c r="E215" s="10"/>
      <c r="F215" s="10"/>
      <c r="G215" s="10"/>
      <c r="H215" s="25" t="str">
        <f aca="false">IF(AND(A215="",I215=""),"",IF(I214="",H214,I214))</f>
        <v/>
      </c>
      <c r="I215" s="13"/>
      <c r="J215" s="25" t="str">
        <f aca="false">IF(OR(I215="",H215=""),"",I215-H215)</f>
        <v/>
      </c>
      <c r="K215" s="27" t="str">
        <f aca="false">IF(OR(A215="",F215&lt;&gt;"Služební"),"",SUMIFS('Vozidlo a sazby'!$D$14:$D$20,'Vozidlo a sazby'!$A$14:$A$20,'Vozidlo a sazby'!$B$5,'Vozidlo a sazby'!$B$14:$B$20,"&lt;="&amp;A215,'Vozidlo a sazby'!$C$14:$C$20,"&gt;="&amp;A215))</f>
        <v/>
      </c>
      <c r="L215" s="28" t="str">
        <f aca="false">IF(OR(K215="",J215=""),"",ROUND(J215*(SUMIFS('Vozidlo a sazby'!$D$14:$D$20,'Vozidlo a sazby'!$A$14:$A$20,"Základní náhrada",'Vozidlo a sazby'!$B$14:$B$20,"&lt;="&amp;A215,'Vozidlo a sazby'!$C$14:$C$20,"&gt;="&amp;A215)+'Vozidlo a sazby'!$B$6*K215/100),2))</f>
        <v/>
      </c>
      <c r="M215" s="29"/>
      <c r="N215" s="15" t="str">
        <f aca="false">IF(OR(A215="",M215=""),"",IF(M215-A215&lt;=7,"průběžně","dodatečně"))</f>
        <v/>
      </c>
      <c r="O215" s="15" t="str">
        <f aca="false">IF(A215="","",IF(AND(J215&lt;&gt;"",J215&lt;0),"konec je menší než začátek",IF(OR(E215="",F215=""),"doplňte účel a typ",IF(AND(A214&lt;&gt;"",A215&lt;A214),"datum před předchozí jízdou",""))))</f>
        <v/>
      </c>
    </row>
    <row r="216" customFormat="false" ht="15" hidden="false" customHeight="false" outlineLevel="0" collapsed="false">
      <c r="A216" s="29"/>
      <c r="B216" s="30"/>
      <c r="C216" s="10"/>
      <c r="D216" s="10"/>
      <c r="E216" s="10"/>
      <c r="F216" s="10"/>
      <c r="G216" s="10"/>
      <c r="H216" s="25" t="str">
        <f aca="false">IF(AND(A216="",I216=""),"",IF(I215="",H215,I215))</f>
        <v/>
      </c>
      <c r="I216" s="13"/>
      <c r="J216" s="25" t="str">
        <f aca="false">IF(OR(I216="",H216=""),"",I216-H216)</f>
        <v/>
      </c>
      <c r="K216" s="27" t="str">
        <f aca="false">IF(OR(A216="",F216&lt;&gt;"Služební"),"",SUMIFS('Vozidlo a sazby'!$D$14:$D$20,'Vozidlo a sazby'!$A$14:$A$20,'Vozidlo a sazby'!$B$5,'Vozidlo a sazby'!$B$14:$B$20,"&lt;="&amp;A216,'Vozidlo a sazby'!$C$14:$C$20,"&gt;="&amp;A216))</f>
        <v/>
      </c>
      <c r="L216" s="28" t="str">
        <f aca="false">IF(OR(K216="",J216=""),"",ROUND(J216*(SUMIFS('Vozidlo a sazby'!$D$14:$D$20,'Vozidlo a sazby'!$A$14:$A$20,"Základní náhrada",'Vozidlo a sazby'!$B$14:$B$20,"&lt;="&amp;A216,'Vozidlo a sazby'!$C$14:$C$20,"&gt;="&amp;A216)+'Vozidlo a sazby'!$B$6*K216/100),2))</f>
        <v/>
      </c>
      <c r="M216" s="29"/>
      <c r="N216" s="15" t="str">
        <f aca="false">IF(OR(A216="",M216=""),"",IF(M216-A216&lt;=7,"průběžně","dodatečně"))</f>
        <v/>
      </c>
      <c r="O216" s="15" t="str">
        <f aca="false">IF(A216="","",IF(AND(J216&lt;&gt;"",J216&lt;0),"konec je menší než začátek",IF(OR(E216="",F216=""),"doplňte účel a typ",IF(AND(A215&lt;&gt;"",A216&lt;A215),"datum před předchozí jízdou",""))))</f>
        <v/>
      </c>
    </row>
    <row r="217" customFormat="false" ht="15" hidden="false" customHeight="false" outlineLevel="0" collapsed="false">
      <c r="A217" s="29"/>
      <c r="B217" s="30"/>
      <c r="C217" s="10"/>
      <c r="D217" s="10"/>
      <c r="E217" s="10"/>
      <c r="F217" s="10"/>
      <c r="G217" s="10"/>
      <c r="H217" s="25" t="str">
        <f aca="false">IF(AND(A217="",I217=""),"",IF(I216="",H216,I216))</f>
        <v/>
      </c>
      <c r="I217" s="13"/>
      <c r="J217" s="25" t="str">
        <f aca="false">IF(OR(I217="",H217=""),"",I217-H217)</f>
        <v/>
      </c>
      <c r="K217" s="27" t="str">
        <f aca="false">IF(OR(A217="",F217&lt;&gt;"Služební"),"",SUMIFS('Vozidlo a sazby'!$D$14:$D$20,'Vozidlo a sazby'!$A$14:$A$20,'Vozidlo a sazby'!$B$5,'Vozidlo a sazby'!$B$14:$B$20,"&lt;="&amp;A217,'Vozidlo a sazby'!$C$14:$C$20,"&gt;="&amp;A217))</f>
        <v/>
      </c>
      <c r="L217" s="28" t="str">
        <f aca="false">IF(OR(K217="",J217=""),"",ROUND(J217*(SUMIFS('Vozidlo a sazby'!$D$14:$D$20,'Vozidlo a sazby'!$A$14:$A$20,"Základní náhrada",'Vozidlo a sazby'!$B$14:$B$20,"&lt;="&amp;A217,'Vozidlo a sazby'!$C$14:$C$20,"&gt;="&amp;A217)+'Vozidlo a sazby'!$B$6*K217/100),2))</f>
        <v/>
      </c>
      <c r="M217" s="29"/>
      <c r="N217" s="15" t="str">
        <f aca="false">IF(OR(A217="",M217=""),"",IF(M217-A217&lt;=7,"průběžně","dodatečně"))</f>
        <v/>
      </c>
      <c r="O217" s="15" t="str">
        <f aca="false">IF(A217="","",IF(AND(J217&lt;&gt;"",J217&lt;0),"konec je menší než začátek",IF(OR(E217="",F217=""),"doplňte účel a typ",IF(AND(A216&lt;&gt;"",A217&lt;A216),"datum před předchozí jízdou",""))))</f>
        <v/>
      </c>
    </row>
    <row r="218" customFormat="false" ht="15" hidden="false" customHeight="false" outlineLevel="0" collapsed="false">
      <c r="A218" s="29"/>
      <c r="B218" s="30"/>
      <c r="C218" s="10"/>
      <c r="D218" s="10"/>
      <c r="E218" s="10"/>
      <c r="F218" s="10"/>
      <c r="G218" s="10"/>
      <c r="H218" s="25" t="str">
        <f aca="false">IF(AND(A218="",I218=""),"",IF(I217="",H217,I217))</f>
        <v/>
      </c>
      <c r="I218" s="13"/>
      <c r="J218" s="25" t="str">
        <f aca="false">IF(OR(I218="",H218=""),"",I218-H218)</f>
        <v/>
      </c>
      <c r="K218" s="27" t="str">
        <f aca="false">IF(OR(A218="",F218&lt;&gt;"Služební"),"",SUMIFS('Vozidlo a sazby'!$D$14:$D$20,'Vozidlo a sazby'!$A$14:$A$20,'Vozidlo a sazby'!$B$5,'Vozidlo a sazby'!$B$14:$B$20,"&lt;="&amp;A218,'Vozidlo a sazby'!$C$14:$C$20,"&gt;="&amp;A218))</f>
        <v/>
      </c>
      <c r="L218" s="28" t="str">
        <f aca="false">IF(OR(K218="",J218=""),"",ROUND(J218*(SUMIFS('Vozidlo a sazby'!$D$14:$D$20,'Vozidlo a sazby'!$A$14:$A$20,"Základní náhrada",'Vozidlo a sazby'!$B$14:$B$20,"&lt;="&amp;A218,'Vozidlo a sazby'!$C$14:$C$20,"&gt;="&amp;A218)+'Vozidlo a sazby'!$B$6*K218/100),2))</f>
        <v/>
      </c>
      <c r="M218" s="29"/>
      <c r="N218" s="15" t="str">
        <f aca="false">IF(OR(A218="",M218=""),"",IF(M218-A218&lt;=7,"průběžně","dodatečně"))</f>
        <v/>
      </c>
      <c r="O218" s="15" t="str">
        <f aca="false">IF(A218="","",IF(AND(J218&lt;&gt;"",J218&lt;0),"konec je menší než začátek",IF(OR(E218="",F218=""),"doplňte účel a typ",IF(AND(A217&lt;&gt;"",A218&lt;A217),"datum před předchozí jízdou",""))))</f>
        <v/>
      </c>
    </row>
    <row r="219" customFormat="false" ht="15" hidden="false" customHeight="false" outlineLevel="0" collapsed="false">
      <c r="A219" s="29"/>
      <c r="B219" s="30"/>
      <c r="C219" s="10"/>
      <c r="D219" s="10"/>
      <c r="E219" s="10"/>
      <c r="F219" s="10"/>
      <c r="G219" s="10"/>
      <c r="H219" s="25" t="str">
        <f aca="false">IF(AND(A219="",I219=""),"",IF(I218="",H218,I218))</f>
        <v/>
      </c>
      <c r="I219" s="13"/>
      <c r="J219" s="25" t="str">
        <f aca="false">IF(OR(I219="",H219=""),"",I219-H219)</f>
        <v/>
      </c>
      <c r="K219" s="27" t="str">
        <f aca="false">IF(OR(A219="",F219&lt;&gt;"Služební"),"",SUMIFS('Vozidlo a sazby'!$D$14:$D$20,'Vozidlo a sazby'!$A$14:$A$20,'Vozidlo a sazby'!$B$5,'Vozidlo a sazby'!$B$14:$B$20,"&lt;="&amp;A219,'Vozidlo a sazby'!$C$14:$C$20,"&gt;="&amp;A219))</f>
        <v/>
      </c>
      <c r="L219" s="28" t="str">
        <f aca="false">IF(OR(K219="",J219=""),"",ROUND(J219*(SUMIFS('Vozidlo a sazby'!$D$14:$D$20,'Vozidlo a sazby'!$A$14:$A$20,"Základní náhrada",'Vozidlo a sazby'!$B$14:$B$20,"&lt;="&amp;A219,'Vozidlo a sazby'!$C$14:$C$20,"&gt;="&amp;A219)+'Vozidlo a sazby'!$B$6*K219/100),2))</f>
        <v/>
      </c>
      <c r="M219" s="29"/>
      <c r="N219" s="15" t="str">
        <f aca="false">IF(OR(A219="",M219=""),"",IF(M219-A219&lt;=7,"průběžně","dodatečně"))</f>
        <v/>
      </c>
      <c r="O219" s="15" t="str">
        <f aca="false">IF(A219="","",IF(AND(J219&lt;&gt;"",J219&lt;0),"konec je menší než začátek",IF(OR(E219="",F219=""),"doplňte účel a typ",IF(AND(A218&lt;&gt;"",A219&lt;A218),"datum před předchozí jízdou",""))))</f>
        <v/>
      </c>
    </row>
    <row r="220" customFormat="false" ht="15" hidden="false" customHeight="false" outlineLevel="0" collapsed="false">
      <c r="A220" s="29"/>
      <c r="B220" s="30"/>
      <c r="C220" s="10"/>
      <c r="D220" s="10"/>
      <c r="E220" s="10"/>
      <c r="F220" s="10"/>
      <c r="G220" s="10"/>
      <c r="H220" s="25" t="str">
        <f aca="false">IF(AND(A220="",I220=""),"",IF(I219="",H219,I219))</f>
        <v/>
      </c>
      <c r="I220" s="13"/>
      <c r="J220" s="25" t="str">
        <f aca="false">IF(OR(I220="",H220=""),"",I220-H220)</f>
        <v/>
      </c>
      <c r="K220" s="27" t="str">
        <f aca="false">IF(OR(A220="",F220&lt;&gt;"Služební"),"",SUMIFS('Vozidlo a sazby'!$D$14:$D$20,'Vozidlo a sazby'!$A$14:$A$20,'Vozidlo a sazby'!$B$5,'Vozidlo a sazby'!$B$14:$B$20,"&lt;="&amp;A220,'Vozidlo a sazby'!$C$14:$C$20,"&gt;="&amp;A220))</f>
        <v/>
      </c>
      <c r="L220" s="28" t="str">
        <f aca="false">IF(OR(K220="",J220=""),"",ROUND(J220*(SUMIFS('Vozidlo a sazby'!$D$14:$D$20,'Vozidlo a sazby'!$A$14:$A$20,"Základní náhrada",'Vozidlo a sazby'!$B$14:$B$20,"&lt;="&amp;A220,'Vozidlo a sazby'!$C$14:$C$20,"&gt;="&amp;A220)+'Vozidlo a sazby'!$B$6*K220/100),2))</f>
        <v/>
      </c>
      <c r="M220" s="29"/>
      <c r="N220" s="15" t="str">
        <f aca="false">IF(OR(A220="",M220=""),"",IF(M220-A220&lt;=7,"průběžně","dodatečně"))</f>
        <v/>
      </c>
      <c r="O220" s="15" t="str">
        <f aca="false">IF(A220="","",IF(AND(J220&lt;&gt;"",J220&lt;0),"konec je menší než začátek",IF(OR(E220="",F220=""),"doplňte účel a typ",IF(AND(A219&lt;&gt;"",A220&lt;A219),"datum před předchozí jízdou",""))))</f>
        <v/>
      </c>
    </row>
    <row r="221" customFormat="false" ht="15" hidden="false" customHeight="false" outlineLevel="0" collapsed="false">
      <c r="A221" s="29"/>
      <c r="B221" s="30"/>
      <c r="C221" s="10"/>
      <c r="D221" s="10"/>
      <c r="E221" s="10"/>
      <c r="F221" s="10"/>
      <c r="G221" s="10"/>
      <c r="H221" s="25" t="str">
        <f aca="false">IF(AND(A221="",I221=""),"",IF(I220="",H220,I220))</f>
        <v/>
      </c>
      <c r="I221" s="13"/>
      <c r="J221" s="25" t="str">
        <f aca="false">IF(OR(I221="",H221=""),"",I221-H221)</f>
        <v/>
      </c>
      <c r="K221" s="27" t="str">
        <f aca="false">IF(OR(A221="",F221&lt;&gt;"Služební"),"",SUMIFS('Vozidlo a sazby'!$D$14:$D$20,'Vozidlo a sazby'!$A$14:$A$20,'Vozidlo a sazby'!$B$5,'Vozidlo a sazby'!$B$14:$B$20,"&lt;="&amp;A221,'Vozidlo a sazby'!$C$14:$C$20,"&gt;="&amp;A221))</f>
        <v/>
      </c>
      <c r="L221" s="28" t="str">
        <f aca="false">IF(OR(K221="",J221=""),"",ROUND(J221*(SUMIFS('Vozidlo a sazby'!$D$14:$D$20,'Vozidlo a sazby'!$A$14:$A$20,"Základní náhrada",'Vozidlo a sazby'!$B$14:$B$20,"&lt;="&amp;A221,'Vozidlo a sazby'!$C$14:$C$20,"&gt;="&amp;A221)+'Vozidlo a sazby'!$B$6*K221/100),2))</f>
        <v/>
      </c>
      <c r="M221" s="29"/>
      <c r="N221" s="15" t="str">
        <f aca="false">IF(OR(A221="",M221=""),"",IF(M221-A221&lt;=7,"průběžně","dodatečně"))</f>
        <v/>
      </c>
      <c r="O221" s="15" t="str">
        <f aca="false">IF(A221="","",IF(AND(J221&lt;&gt;"",J221&lt;0),"konec je menší než začátek",IF(OR(E221="",F221=""),"doplňte účel a typ",IF(AND(A220&lt;&gt;"",A221&lt;A220),"datum před předchozí jízdou",""))))</f>
        <v/>
      </c>
    </row>
    <row r="222" customFormat="false" ht="15" hidden="false" customHeight="false" outlineLevel="0" collapsed="false">
      <c r="A222" s="29"/>
      <c r="B222" s="30"/>
      <c r="C222" s="10"/>
      <c r="D222" s="10"/>
      <c r="E222" s="10"/>
      <c r="F222" s="10"/>
      <c r="G222" s="10"/>
      <c r="H222" s="25" t="str">
        <f aca="false">IF(AND(A222="",I222=""),"",IF(I221="",H221,I221))</f>
        <v/>
      </c>
      <c r="I222" s="13"/>
      <c r="J222" s="25" t="str">
        <f aca="false">IF(OR(I222="",H222=""),"",I222-H222)</f>
        <v/>
      </c>
      <c r="K222" s="27" t="str">
        <f aca="false">IF(OR(A222="",F222&lt;&gt;"Služební"),"",SUMIFS('Vozidlo a sazby'!$D$14:$D$20,'Vozidlo a sazby'!$A$14:$A$20,'Vozidlo a sazby'!$B$5,'Vozidlo a sazby'!$B$14:$B$20,"&lt;="&amp;A222,'Vozidlo a sazby'!$C$14:$C$20,"&gt;="&amp;A222))</f>
        <v/>
      </c>
      <c r="L222" s="28" t="str">
        <f aca="false">IF(OR(K222="",J222=""),"",ROUND(J222*(SUMIFS('Vozidlo a sazby'!$D$14:$D$20,'Vozidlo a sazby'!$A$14:$A$20,"Základní náhrada",'Vozidlo a sazby'!$B$14:$B$20,"&lt;="&amp;A222,'Vozidlo a sazby'!$C$14:$C$20,"&gt;="&amp;A222)+'Vozidlo a sazby'!$B$6*K222/100),2))</f>
        <v/>
      </c>
      <c r="M222" s="29"/>
      <c r="N222" s="15" t="str">
        <f aca="false">IF(OR(A222="",M222=""),"",IF(M222-A222&lt;=7,"průběžně","dodatečně"))</f>
        <v/>
      </c>
      <c r="O222" s="15" t="str">
        <f aca="false">IF(A222="","",IF(AND(J222&lt;&gt;"",J222&lt;0),"konec je menší než začátek",IF(OR(E222="",F222=""),"doplňte účel a typ",IF(AND(A221&lt;&gt;"",A222&lt;A221),"datum před předchozí jízdou",""))))</f>
        <v/>
      </c>
    </row>
    <row r="223" customFormat="false" ht="15" hidden="false" customHeight="false" outlineLevel="0" collapsed="false">
      <c r="A223" s="29"/>
      <c r="B223" s="30"/>
      <c r="C223" s="10"/>
      <c r="D223" s="10"/>
      <c r="E223" s="10"/>
      <c r="F223" s="10"/>
      <c r="G223" s="10"/>
      <c r="H223" s="25" t="str">
        <f aca="false">IF(AND(A223="",I223=""),"",IF(I222="",H222,I222))</f>
        <v/>
      </c>
      <c r="I223" s="13"/>
      <c r="J223" s="25" t="str">
        <f aca="false">IF(OR(I223="",H223=""),"",I223-H223)</f>
        <v/>
      </c>
      <c r="K223" s="27" t="str">
        <f aca="false">IF(OR(A223="",F223&lt;&gt;"Služební"),"",SUMIFS('Vozidlo a sazby'!$D$14:$D$20,'Vozidlo a sazby'!$A$14:$A$20,'Vozidlo a sazby'!$B$5,'Vozidlo a sazby'!$B$14:$B$20,"&lt;="&amp;A223,'Vozidlo a sazby'!$C$14:$C$20,"&gt;="&amp;A223))</f>
        <v/>
      </c>
      <c r="L223" s="28" t="str">
        <f aca="false">IF(OR(K223="",J223=""),"",ROUND(J223*(SUMIFS('Vozidlo a sazby'!$D$14:$D$20,'Vozidlo a sazby'!$A$14:$A$20,"Základní náhrada",'Vozidlo a sazby'!$B$14:$B$20,"&lt;="&amp;A223,'Vozidlo a sazby'!$C$14:$C$20,"&gt;="&amp;A223)+'Vozidlo a sazby'!$B$6*K223/100),2))</f>
        <v/>
      </c>
      <c r="M223" s="29"/>
      <c r="N223" s="15" t="str">
        <f aca="false">IF(OR(A223="",M223=""),"",IF(M223-A223&lt;=7,"průběžně","dodatečně"))</f>
        <v/>
      </c>
      <c r="O223" s="15" t="str">
        <f aca="false">IF(A223="","",IF(AND(J223&lt;&gt;"",J223&lt;0),"konec je menší než začátek",IF(OR(E223="",F223=""),"doplňte účel a typ",IF(AND(A222&lt;&gt;"",A223&lt;A222),"datum před předchozí jízdou",""))))</f>
        <v/>
      </c>
    </row>
    <row r="224" customFormat="false" ht="15" hidden="false" customHeight="false" outlineLevel="0" collapsed="false">
      <c r="A224" s="29"/>
      <c r="B224" s="30"/>
      <c r="C224" s="10"/>
      <c r="D224" s="10"/>
      <c r="E224" s="10"/>
      <c r="F224" s="10"/>
      <c r="G224" s="10"/>
      <c r="H224" s="25" t="str">
        <f aca="false">IF(AND(A224="",I224=""),"",IF(I223="",H223,I223))</f>
        <v/>
      </c>
      <c r="I224" s="13"/>
      <c r="J224" s="25" t="str">
        <f aca="false">IF(OR(I224="",H224=""),"",I224-H224)</f>
        <v/>
      </c>
      <c r="K224" s="27" t="str">
        <f aca="false">IF(OR(A224="",F224&lt;&gt;"Služební"),"",SUMIFS('Vozidlo a sazby'!$D$14:$D$20,'Vozidlo a sazby'!$A$14:$A$20,'Vozidlo a sazby'!$B$5,'Vozidlo a sazby'!$B$14:$B$20,"&lt;="&amp;A224,'Vozidlo a sazby'!$C$14:$C$20,"&gt;="&amp;A224))</f>
        <v/>
      </c>
      <c r="L224" s="28" t="str">
        <f aca="false">IF(OR(K224="",J224=""),"",ROUND(J224*(SUMIFS('Vozidlo a sazby'!$D$14:$D$20,'Vozidlo a sazby'!$A$14:$A$20,"Základní náhrada",'Vozidlo a sazby'!$B$14:$B$20,"&lt;="&amp;A224,'Vozidlo a sazby'!$C$14:$C$20,"&gt;="&amp;A224)+'Vozidlo a sazby'!$B$6*K224/100),2))</f>
        <v/>
      </c>
      <c r="M224" s="29"/>
      <c r="N224" s="15" t="str">
        <f aca="false">IF(OR(A224="",M224=""),"",IF(M224-A224&lt;=7,"průběžně","dodatečně"))</f>
        <v/>
      </c>
      <c r="O224" s="15" t="str">
        <f aca="false">IF(A224="","",IF(AND(J224&lt;&gt;"",J224&lt;0),"konec je menší než začátek",IF(OR(E224="",F224=""),"doplňte účel a typ",IF(AND(A223&lt;&gt;"",A224&lt;A223),"datum před předchozí jízdou",""))))</f>
        <v/>
      </c>
    </row>
    <row r="225" customFormat="false" ht="15" hidden="false" customHeight="false" outlineLevel="0" collapsed="false">
      <c r="A225" s="29"/>
      <c r="B225" s="30"/>
      <c r="C225" s="10"/>
      <c r="D225" s="10"/>
      <c r="E225" s="10"/>
      <c r="F225" s="10"/>
      <c r="G225" s="10"/>
      <c r="H225" s="25" t="str">
        <f aca="false">IF(AND(A225="",I225=""),"",IF(I224="",H224,I224))</f>
        <v/>
      </c>
      <c r="I225" s="13"/>
      <c r="J225" s="25" t="str">
        <f aca="false">IF(OR(I225="",H225=""),"",I225-H225)</f>
        <v/>
      </c>
      <c r="K225" s="27" t="str">
        <f aca="false">IF(OR(A225="",F225&lt;&gt;"Služební"),"",SUMIFS('Vozidlo a sazby'!$D$14:$D$20,'Vozidlo a sazby'!$A$14:$A$20,'Vozidlo a sazby'!$B$5,'Vozidlo a sazby'!$B$14:$B$20,"&lt;="&amp;A225,'Vozidlo a sazby'!$C$14:$C$20,"&gt;="&amp;A225))</f>
        <v/>
      </c>
      <c r="L225" s="28" t="str">
        <f aca="false">IF(OR(K225="",J225=""),"",ROUND(J225*(SUMIFS('Vozidlo a sazby'!$D$14:$D$20,'Vozidlo a sazby'!$A$14:$A$20,"Základní náhrada",'Vozidlo a sazby'!$B$14:$B$20,"&lt;="&amp;A225,'Vozidlo a sazby'!$C$14:$C$20,"&gt;="&amp;A225)+'Vozidlo a sazby'!$B$6*K225/100),2))</f>
        <v/>
      </c>
      <c r="M225" s="29"/>
      <c r="N225" s="15" t="str">
        <f aca="false">IF(OR(A225="",M225=""),"",IF(M225-A225&lt;=7,"průběžně","dodatečně"))</f>
        <v/>
      </c>
      <c r="O225" s="15" t="str">
        <f aca="false">IF(A225="","",IF(AND(J225&lt;&gt;"",J225&lt;0),"konec je menší než začátek",IF(OR(E225="",F225=""),"doplňte účel a typ",IF(AND(A224&lt;&gt;"",A225&lt;A224),"datum před předchozí jízdou",""))))</f>
        <v/>
      </c>
    </row>
    <row r="226" customFormat="false" ht="15" hidden="false" customHeight="false" outlineLevel="0" collapsed="false">
      <c r="A226" s="29"/>
      <c r="B226" s="30"/>
      <c r="C226" s="10"/>
      <c r="D226" s="10"/>
      <c r="E226" s="10"/>
      <c r="F226" s="10"/>
      <c r="G226" s="10"/>
      <c r="H226" s="25" t="str">
        <f aca="false">IF(AND(A226="",I226=""),"",IF(I225="",H225,I225))</f>
        <v/>
      </c>
      <c r="I226" s="13"/>
      <c r="J226" s="25" t="str">
        <f aca="false">IF(OR(I226="",H226=""),"",I226-H226)</f>
        <v/>
      </c>
      <c r="K226" s="27" t="str">
        <f aca="false">IF(OR(A226="",F226&lt;&gt;"Služební"),"",SUMIFS('Vozidlo a sazby'!$D$14:$D$20,'Vozidlo a sazby'!$A$14:$A$20,'Vozidlo a sazby'!$B$5,'Vozidlo a sazby'!$B$14:$B$20,"&lt;="&amp;A226,'Vozidlo a sazby'!$C$14:$C$20,"&gt;="&amp;A226))</f>
        <v/>
      </c>
      <c r="L226" s="28" t="str">
        <f aca="false">IF(OR(K226="",J226=""),"",ROUND(J226*(SUMIFS('Vozidlo a sazby'!$D$14:$D$20,'Vozidlo a sazby'!$A$14:$A$20,"Základní náhrada",'Vozidlo a sazby'!$B$14:$B$20,"&lt;="&amp;A226,'Vozidlo a sazby'!$C$14:$C$20,"&gt;="&amp;A226)+'Vozidlo a sazby'!$B$6*K226/100),2))</f>
        <v/>
      </c>
      <c r="M226" s="29"/>
      <c r="N226" s="15" t="str">
        <f aca="false">IF(OR(A226="",M226=""),"",IF(M226-A226&lt;=7,"průběžně","dodatečně"))</f>
        <v/>
      </c>
      <c r="O226" s="15" t="str">
        <f aca="false">IF(A226="","",IF(AND(J226&lt;&gt;"",J226&lt;0),"konec je menší než začátek",IF(OR(E226="",F226=""),"doplňte účel a typ",IF(AND(A225&lt;&gt;"",A226&lt;A225),"datum před předchozí jízdou",""))))</f>
        <v/>
      </c>
    </row>
    <row r="227" customFormat="false" ht="15" hidden="false" customHeight="false" outlineLevel="0" collapsed="false">
      <c r="A227" s="29"/>
      <c r="B227" s="30"/>
      <c r="C227" s="10"/>
      <c r="D227" s="10"/>
      <c r="E227" s="10"/>
      <c r="F227" s="10"/>
      <c r="G227" s="10"/>
      <c r="H227" s="25" t="str">
        <f aca="false">IF(AND(A227="",I227=""),"",IF(I226="",H226,I226))</f>
        <v/>
      </c>
      <c r="I227" s="13"/>
      <c r="J227" s="25" t="str">
        <f aca="false">IF(OR(I227="",H227=""),"",I227-H227)</f>
        <v/>
      </c>
      <c r="K227" s="27" t="str">
        <f aca="false">IF(OR(A227="",F227&lt;&gt;"Služební"),"",SUMIFS('Vozidlo a sazby'!$D$14:$D$20,'Vozidlo a sazby'!$A$14:$A$20,'Vozidlo a sazby'!$B$5,'Vozidlo a sazby'!$B$14:$B$20,"&lt;="&amp;A227,'Vozidlo a sazby'!$C$14:$C$20,"&gt;="&amp;A227))</f>
        <v/>
      </c>
      <c r="L227" s="28" t="str">
        <f aca="false">IF(OR(K227="",J227=""),"",ROUND(J227*(SUMIFS('Vozidlo a sazby'!$D$14:$D$20,'Vozidlo a sazby'!$A$14:$A$20,"Základní náhrada",'Vozidlo a sazby'!$B$14:$B$20,"&lt;="&amp;A227,'Vozidlo a sazby'!$C$14:$C$20,"&gt;="&amp;A227)+'Vozidlo a sazby'!$B$6*K227/100),2))</f>
        <v/>
      </c>
      <c r="M227" s="29"/>
      <c r="N227" s="15" t="str">
        <f aca="false">IF(OR(A227="",M227=""),"",IF(M227-A227&lt;=7,"průběžně","dodatečně"))</f>
        <v/>
      </c>
      <c r="O227" s="15" t="str">
        <f aca="false">IF(A227="","",IF(AND(J227&lt;&gt;"",J227&lt;0),"konec je menší než začátek",IF(OR(E227="",F227=""),"doplňte účel a typ",IF(AND(A226&lt;&gt;"",A227&lt;A226),"datum před předchozí jízdou",""))))</f>
        <v/>
      </c>
    </row>
    <row r="228" customFormat="false" ht="15" hidden="false" customHeight="false" outlineLevel="0" collapsed="false">
      <c r="A228" s="29"/>
      <c r="B228" s="30"/>
      <c r="C228" s="10"/>
      <c r="D228" s="10"/>
      <c r="E228" s="10"/>
      <c r="F228" s="10"/>
      <c r="G228" s="10"/>
      <c r="H228" s="25" t="str">
        <f aca="false">IF(AND(A228="",I228=""),"",IF(I227="",H227,I227))</f>
        <v/>
      </c>
      <c r="I228" s="13"/>
      <c r="J228" s="25" t="str">
        <f aca="false">IF(OR(I228="",H228=""),"",I228-H228)</f>
        <v/>
      </c>
      <c r="K228" s="27" t="str">
        <f aca="false">IF(OR(A228="",F228&lt;&gt;"Služební"),"",SUMIFS('Vozidlo a sazby'!$D$14:$D$20,'Vozidlo a sazby'!$A$14:$A$20,'Vozidlo a sazby'!$B$5,'Vozidlo a sazby'!$B$14:$B$20,"&lt;="&amp;A228,'Vozidlo a sazby'!$C$14:$C$20,"&gt;="&amp;A228))</f>
        <v/>
      </c>
      <c r="L228" s="28" t="str">
        <f aca="false">IF(OR(K228="",J228=""),"",ROUND(J228*(SUMIFS('Vozidlo a sazby'!$D$14:$D$20,'Vozidlo a sazby'!$A$14:$A$20,"Základní náhrada",'Vozidlo a sazby'!$B$14:$B$20,"&lt;="&amp;A228,'Vozidlo a sazby'!$C$14:$C$20,"&gt;="&amp;A228)+'Vozidlo a sazby'!$B$6*K228/100),2))</f>
        <v/>
      </c>
      <c r="M228" s="29"/>
      <c r="N228" s="15" t="str">
        <f aca="false">IF(OR(A228="",M228=""),"",IF(M228-A228&lt;=7,"průběžně","dodatečně"))</f>
        <v/>
      </c>
      <c r="O228" s="15" t="str">
        <f aca="false">IF(A228="","",IF(AND(J228&lt;&gt;"",J228&lt;0),"konec je menší než začátek",IF(OR(E228="",F228=""),"doplňte účel a typ",IF(AND(A227&lt;&gt;"",A228&lt;A227),"datum před předchozí jízdou",""))))</f>
        <v/>
      </c>
    </row>
    <row r="229" customFormat="false" ht="15" hidden="false" customHeight="false" outlineLevel="0" collapsed="false">
      <c r="A229" s="29"/>
      <c r="B229" s="30"/>
      <c r="C229" s="10"/>
      <c r="D229" s="10"/>
      <c r="E229" s="10"/>
      <c r="F229" s="10"/>
      <c r="G229" s="10"/>
      <c r="H229" s="25" t="str">
        <f aca="false">IF(AND(A229="",I229=""),"",IF(I228="",H228,I228))</f>
        <v/>
      </c>
      <c r="I229" s="13"/>
      <c r="J229" s="25" t="str">
        <f aca="false">IF(OR(I229="",H229=""),"",I229-H229)</f>
        <v/>
      </c>
      <c r="K229" s="27" t="str">
        <f aca="false">IF(OR(A229="",F229&lt;&gt;"Služební"),"",SUMIFS('Vozidlo a sazby'!$D$14:$D$20,'Vozidlo a sazby'!$A$14:$A$20,'Vozidlo a sazby'!$B$5,'Vozidlo a sazby'!$B$14:$B$20,"&lt;="&amp;A229,'Vozidlo a sazby'!$C$14:$C$20,"&gt;="&amp;A229))</f>
        <v/>
      </c>
      <c r="L229" s="28" t="str">
        <f aca="false">IF(OR(K229="",J229=""),"",ROUND(J229*(SUMIFS('Vozidlo a sazby'!$D$14:$D$20,'Vozidlo a sazby'!$A$14:$A$20,"Základní náhrada",'Vozidlo a sazby'!$B$14:$B$20,"&lt;="&amp;A229,'Vozidlo a sazby'!$C$14:$C$20,"&gt;="&amp;A229)+'Vozidlo a sazby'!$B$6*K229/100),2))</f>
        <v/>
      </c>
      <c r="M229" s="29"/>
      <c r="N229" s="15" t="str">
        <f aca="false">IF(OR(A229="",M229=""),"",IF(M229-A229&lt;=7,"průběžně","dodatečně"))</f>
        <v/>
      </c>
      <c r="O229" s="15" t="str">
        <f aca="false">IF(A229="","",IF(AND(J229&lt;&gt;"",J229&lt;0),"konec je menší než začátek",IF(OR(E229="",F229=""),"doplňte účel a typ",IF(AND(A228&lt;&gt;"",A229&lt;A228),"datum před předchozí jízdou",""))))</f>
        <v/>
      </c>
    </row>
    <row r="230" customFormat="false" ht="15" hidden="false" customHeight="false" outlineLevel="0" collapsed="false">
      <c r="A230" s="29"/>
      <c r="B230" s="30"/>
      <c r="C230" s="10"/>
      <c r="D230" s="10"/>
      <c r="E230" s="10"/>
      <c r="F230" s="10"/>
      <c r="G230" s="10"/>
      <c r="H230" s="25" t="str">
        <f aca="false">IF(AND(A230="",I230=""),"",IF(I229="",H229,I229))</f>
        <v/>
      </c>
      <c r="I230" s="13"/>
      <c r="J230" s="25" t="str">
        <f aca="false">IF(OR(I230="",H230=""),"",I230-H230)</f>
        <v/>
      </c>
      <c r="K230" s="27" t="str">
        <f aca="false">IF(OR(A230="",F230&lt;&gt;"Služební"),"",SUMIFS('Vozidlo a sazby'!$D$14:$D$20,'Vozidlo a sazby'!$A$14:$A$20,'Vozidlo a sazby'!$B$5,'Vozidlo a sazby'!$B$14:$B$20,"&lt;="&amp;A230,'Vozidlo a sazby'!$C$14:$C$20,"&gt;="&amp;A230))</f>
        <v/>
      </c>
      <c r="L230" s="28" t="str">
        <f aca="false">IF(OR(K230="",J230=""),"",ROUND(J230*(SUMIFS('Vozidlo a sazby'!$D$14:$D$20,'Vozidlo a sazby'!$A$14:$A$20,"Základní náhrada",'Vozidlo a sazby'!$B$14:$B$20,"&lt;="&amp;A230,'Vozidlo a sazby'!$C$14:$C$20,"&gt;="&amp;A230)+'Vozidlo a sazby'!$B$6*K230/100),2))</f>
        <v/>
      </c>
      <c r="M230" s="29"/>
      <c r="N230" s="15" t="str">
        <f aca="false">IF(OR(A230="",M230=""),"",IF(M230-A230&lt;=7,"průběžně","dodatečně"))</f>
        <v/>
      </c>
      <c r="O230" s="15" t="str">
        <f aca="false">IF(A230="","",IF(AND(J230&lt;&gt;"",J230&lt;0),"konec je menší než začátek",IF(OR(E230="",F230=""),"doplňte účel a typ",IF(AND(A229&lt;&gt;"",A230&lt;A229),"datum před předchozí jízdou",""))))</f>
        <v/>
      </c>
    </row>
    <row r="231" customFormat="false" ht="15" hidden="false" customHeight="false" outlineLevel="0" collapsed="false">
      <c r="A231" s="29"/>
      <c r="B231" s="30"/>
      <c r="C231" s="10"/>
      <c r="D231" s="10"/>
      <c r="E231" s="10"/>
      <c r="F231" s="10"/>
      <c r="G231" s="10"/>
      <c r="H231" s="25" t="str">
        <f aca="false">IF(AND(A231="",I231=""),"",IF(I230="",H230,I230))</f>
        <v/>
      </c>
      <c r="I231" s="13"/>
      <c r="J231" s="25" t="str">
        <f aca="false">IF(OR(I231="",H231=""),"",I231-H231)</f>
        <v/>
      </c>
      <c r="K231" s="27" t="str">
        <f aca="false">IF(OR(A231="",F231&lt;&gt;"Služební"),"",SUMIFS('Vozidlo a sazby'!$D$14:$D$20,'Vozidlo a sazby'!$A$14:$A$20,'Vozidlo a sazby'!$B$5,'Vozidlo a sazby'!$B$14:$B$20,"&lt;="&amp;A231,'Vozidlo a sazby'!$C$14:$C$20,"&gt;="&amp;A231))</f>
        <v/>
      </c>
      <c r="L231" s="28" t="str">
        <f aca="false">IF(OR(K231="",J231=""),"",ROUND(J231*(SUMIFS('Vozidlo a sazby'!$D$14:$D$20,'Vozidlo a sazby'!$A$14:$A$20,"Základní náhrada",'Vozidlo a sazby'!$B$14:$B$20,"&lt;="&amp;A231,'Vozidlo a sazby'!$C$14:$C$20,"&gt;="&amp;A231)+'Vozidlo a sazby'!$B$6*K231/100),2))</f>
        <v/>
      </c>
      <c r="M231" s="29"/>
      <c r="N231" s="15" t="str">
        <f aca="false">IF(OR(A231="",M231=""),"",IF(M231-A231&lt;=7,"průběžně","dodatečně"))</f>
        <v/>
      </c>
      <c r="O231" s="15" t="str">
        <f aca="false">IF(A231="","",IF(AND(J231&lt;&gt;"",J231&lt;0),"konec je menší než začátek",IF(OR(E231="",F231=""),"doplňte účel a typ",IF(AND(A230&lt;&gt;"",A231&lt;A230),"datum před předchozí jízdou",""))))</f>
        <v/>
      </c>
    </row>
    <row r="232" customFormat="false" ht="15" hidden="false" customHeight="false" outlineLevel="0" collapsed="false">
      <c r="A232" s="29"/>
      <c r="B232" s="30"/>
      <c r="C232" s="10"/>
      <c r="D232" s="10"/>
      <c r="E232" s="10"/>
      <c r="F232" s="10"/>
      <c r="G232" s="10"/>
      <c r="H232" s="25" t="str">
        <f aca="false">IF(AND(A232="",I232=""),"",IF(I231="",H231,I231))</f>
        <v/>
      </c>
      <c r="I232" s="13"/>
      <c r="J232" s="25" t="str">
        <f aca="false">IF(OR(I232="",H232=""),"",I232-H232)</f>
        <v/>
      </c>
      <c r="K232" s="27" t="str">
        <f aca="false">IF(OR(A232="",F232&lt;&gt;"Služební"),"",SUMIFS('Vozidlo a sazby'!$D$14:$D$20,'Vozidlo a sazby'!$A$14:$A$20,'Vozidlo a sazby'!$B$5,'Vozidlo a sazby'!$B$14:$B$20,"&lt;="&amp;A232,'Vozidlo a sazby'!$C$14:$C$20,"&gt;="&amp;A232))</f>
        <v/>
      </c>
      <c r="L232" s="28" t="str">
        <f aca="false">IF(OR(K232="",J232=""),"",ROUND(J232*(SUMIFS('Vozidlo a sazby'!$D$14:$D$20,'Vozidlo a sazby'!$A$14:$A$20,"Základní náhrada",'Vozidlo a sazby'!$B$14:$B$20,"&lt;="&amp;A232,'Vozidlo a sazby'!$C$14:$C$20,"&gt;="&amp;A232)+'Vozidlo a sazby'!$B$6*K232/100),2))</f>
        <v/>
      </c>
      <c r="M232" s="29"/>
      <c r="N232" s="15" t="str">
        <f aca="false">IF(OR(A232="",M232=""),"",IF(M232-A232&lt;=7,"průběžně","dodatečně"))</f>
        <v/>
      </c>
      <c r="O232" s="15" t="str">
        <f aca="false">IF(A232="","",IF(AND(J232&lt;&gt;"",J232&lt;0),"konec je menší než začátek",IF(OR(E232="",F232=""),"doplňte účel a typ",IF(AND(A231&lt;&gt;"",A232&lt;A231),"datum před předchozí jízdou",""))))</f>
        <v/>
      </c>
    </row>
    <row r="233" customFormat="false" ht="15" hidden="false" customHeight="false" outlineLevel="0" collapsed="false">
      <c r="A233" s="29"/>
      <c r="B233" s="30"/>
      <c r="C233" s="10"/>
      <c r="D233" s="10"/>
      <c r="E233" s="10"/>
      <c r="F233" s="10"/>
      <c r="G233" s="10"/>
      <c r="H233" s="25" t="str">
        <f aca="false">IF(AND(A233="",I233=""),"",IF(I232="",H232,I232))</f>
        <v/>
      </c>
      <c r="I233" s="13"/>
      <c r="J233" s="25" t="str">
        <f aca="false">IF(OR(I233="",H233=""),"",I233-H233)</f>
        <v/>
      </c>
      <c r="K233" s="27" t="str">
        <f aca="false">IF(OR(A233="",F233&lt;&gt;"Služební"),"",SUMIFS('Vozidlo a sazby'!$D$14:$D$20,'Vozidlo a sazby'!$A$14:$A$20,'Vozidlo a sazby'!$B$5,'Vozidlo a sazby'!$B$14:$B$20,"&lt;="&amp;A233,'Vozidlo a sazby'!$C$14:$C$20,"&gt;="&amp;A233))</f>
        <v/>
      </c>
      <c r="L233" s="28" t="str">
        <f aca="false">IF(OR(K233="",J233=""),"",ROUND(J233*(SUMIFS('Vozidlo a sazby'!$D$14:$D$20,'Vozidlo a sazby'!$A$14:$A$20,"Základní náhrada",'Vozidlo a sazby'!$B$14:$B$20,"&lt;="&amp;A233,'Vozidlo a sazby'!$C$14:$C$20,"&gt;="&amp;A233)+'Vozidlo a sazby'!$B$6*K233/100),2))</f>
        <v/>
      </c>
      <c r="M233" s="29"/>
      <c r="N233" s="15" t="str">
        <f aca="false">IF(OR(A233="",M233=""),"",IF(M233-A233&lt;=7,"průběžně","dodatečně"))</f>
        <v/>
      </c>
      <c r="O233" s="15" t="str">
        <f aca="false">IF(A233="","",IF(AND(J233&lt;&gt;"",J233&lt;0),"konec je menší než začátek",IF(OR(E233="",F233=""),"doplňte účel a typ",IF(AND(A232&lt;&gt;"",A233&lt;A232),"datum před předchozí jízdou",""))))</f>
        <v/>
      </c>
    </row>
    <row r="234" customFormat="false" ht="15" hidden="false" customHeight="false" outlineLevel="0" collapsed="false">
      <c r="A234" s="29"/>
      <c r="B234" s="30"/>
      <c r="C234" s="10"/>
      <c r="D234" s="10"/>
      <c r="E234" s="10"/>
      <c r="F234" s="10"/>
      <c r="G234" s="10"/>
      <c r="H234" s="25" t="str">
        <f aca="false">IF(AND(A234="",I234=""),"",IF(I233="",H233,I233))</f>
        <v/>
      </c>
      <c r="I234" s="13"/>
      <c r="J234" s="25" t="str">
        <f aca="false">IF(OR(I234="",H234=""),"",I234-H234)</f>
        <v/>
      </c>
      <c r="K234" s="27" t="str">
        <f aca="false">IF(OR(A234="",F234&lt;&gt;"Služební"),"",SUMIFS('Vozidlo a sazby'!$D$14:$D$20,'Vozidlo a sazby'!$A$14:$A$20,'Vozidlo a sazby'!$B$5,'Vozidlo a sazby'!$B$14:$B$20,"&lt;="&amp;A234,'Vozidlo a sazby'!$C$14:$C$20,"&gt;="&amp;A234))</f>
        <v/>
      </c>
      <c r="L234" s="28" t="str">
        <f aca="false">IF(OR(K234="",J234=""),"",ROUND(J234*(SUMIFS('Vozidlo a sazby'!$D$14:$D$20,'Vozidlo a sazby'!$A$14:$A$20,"Základní náhrada",'Vozidlo a sazby'!$B$14:$B$20,"&lt;="&amp;A234,'Vozidlo a sazby'!$C$14:$C$20,"&gt;="&amp;A234)+'Vozidlo a sazby'!$B$6*K234/100),2))</f>
        <v/>
      </c>
      <c r="M234" s="29"/>
      <c r="N234" s="15" t="str">
        <f aca="false">IF(OR(A234="",M234=""),"",IF(M234-A234&lt;=7,"průběžně","dodatečně"))</f>
        <v/>
      </c>
      <c r="O234" s="15" t="str">
        <f aca="false">IF(A234="","",IF(AND(J234&lt;&gt;"",J234&lt;0),"konec je menší než začátek",IF(OR(E234="",F234=""),"doplňte účel a typ",IF(AND(A233&lt;&gt;"",A234&lt;A233),"datum před předchozí jízdou",""))))</f>
        <v/>
      </c>
    </row>
    <row r="235" customFormat="false" ht="15" hidden="false" customHeight="false" outlineLevel="0" collapsed="false">
      <c r="A235" s="29"/>
      <c r="B235" s="30"/>
      <c r="C235" s="10"/>
      <c r="D235" s="10"/>
      <c r="E235" s="10"/>
      <c r="F235" s="10"/>
      <c r="G235" s="10"/>
      <c r="H235" s="25" t="str">
        <f aca="false">IF(AND(A235="",I235=""),"",IF(I234="",H234,I234))</f>
        <v/>
      </c>
      <c r="I235" s="13"/>
      <c r="J235" s="25" t="str">
        <f aca="false">IF(OR(I235="",H235=""),"",I235-H235)</f>
        <v/>
      </c>
      <c r="K235" s="27" t="str">
        <f aca="false">IF(OR(A235="",F235&lt;&gt;"Služební"),"",SUMIFS('Vozidlo a sazby'!$D$14:$D$20,'Vozidlo a sazby'!$A$14:$A$20,'Vozidlo a sazby'!$B$5,'Vozidlo a sazby'!$B$14:$B$20,"&lt;="&amp;A235,'Vozidlo a sazby'!$C$14:$C$20,"&gt;="&amp;A235))</f>
        <v/>
      </c>
      <c r="L235" s="28" t="str">
        <f aca="false">IF(OR(K235="",J235=""),"",ROUND(J235*(SUMIFS('Vozidlo a sazby'!$D$14:$D$20,'Vozidlo a sazby'!$A$14:$A$20,"Základní náhrada",'Vozidlo a sazby'!$B$14:$B$20,"&lt;="&amp;A235,'Vozidlo a sazby'!$C$14:$C$20,"&gt;="&amp;A235)+'Vozidlo a sazby'!$B$6*K235/100),2))</f>
        <v/>
      </c>
      <c r="M235" s="29"/>
      <c r="N235" s="15" t="str">
        <f aca="false">IF(OR(A235="",M235=""),"",IF(M235-A235&lt;=7,"průběžně","dodatečně"))</f>
        <v/>
      </c>
      <c r="O235" s="15" t="str">
        <f aca="false">IF(A235="","",IF(AND(J235&lt;&gt;"",J235&lt;0),"konec je menší než začátek",IF(OR(E235="",F235=""),"doplňte účel a typ",IF(AND(A234&lt;&gt;"",A235&lt;A234),"datum před předchozí jízdou",""))))</f>
        <v/>
      </c>
    </row>
    <row r="236" customFormat="false" ht="15" hidden="false" customHeight="false" outlineLevel="0" collapsed="false">
      <c r="A236" s="29"/>
      <c r="B236" s="30"/>
      <c r="C236" s="10"/>
      <c r="D236" s="10"/>
      <c r="E236" s="10"/>
      <c r="F236" s="10"/>
      <c r="G236" s="10"/>
      <c r="H236" s="25" t="str">
        <f aca="false">IF(AND(A236="",I236=""),"",IF(I235="",H235,I235))</f>
        <v/>
      </c>
      <c r="I236" s="13"/>
      <c r="J236" s="25" t="str">
        <f aca="false">IF(OR(I236="",H236=""),"",I236-H236)</f>
        <v/>
      </c>
      <c r="K236" s="27" t="str">
        <f aca="false">IF(OR(A236="",F236&lt;&gt;"Služební"),"",SUMIFS('Vozidlo a sazby'!$D$14:$D$20,'Vozidlo a sazby'!$A$14:$A$20,'Vozidlo a sazby'!$B$5,'Vozidlo a sazby'!$B$14:$B$20,"&lt;="&amp;A236,'Vozidlo a sazby'!$C$14:$C$20,"&gt;="&amp;A236))</f>
        <v/>
      </c>
      <c r="L236" s="28" t="str">
        <f aca="false">IF(OR(K236="",J236=""),"",ROUND(J236*(SUMIFS('Vozidlo a sazby'!$D$14:$D$20,'Vozidlo a sazby'!$A$14:$A$20,"Základní náhrada",'Vozidlo a sazby'!$B$14:$B$20,"&lt;="&amp;A236,'Vozidlo a sazby'!$C$14:$C$20,"&gt;="&amp;A236)+'Vozidlo a sazby'!$B$6*K236/100),2))</f>
        <v/>
      </c>
      <c r="M236" s="29"/>
      <c r="N236" s="15" t="str">
        <f aca="false">IF(OR(A236="",M236=""),"",IF(M236-A236&lt;=7,"průběžně","dodatečně"))</f>
        <v/>
      </c>
      <c r="O236" s="15" t="str">
        <f aca="false">IF(A236="","",IF(AND(J236&lt;&gt;"",J236&lt;0),"konec je menší než začátek",IF(OR(E236="",F236=""),"doplňte účel a typ",IF(AND(A235&lt;&gt;"",A236&lt;A235),"datum před předchozí jízdou",""))))</f>
        <v/>
      </c>
    </row>
    <row r="237" customFormat="false" ht="15" hidden="false" customHeight="false" outlineLevel="0" collapsed="false">
      <c r="A237" s="29"/>
      <c r="B237" s="30"/>
      <c r="C237" s="10"/>
      <c r="D237" s="10"/>
      <c r="E237" s="10"/>
      <c r="F237" s="10"/>
      <c r="G237" s="10"/>
      <c r="H237" s="25" t="str">
        <f aca="false">IF(AND(A237="",I237=""),"",IF(I236="",H236,I236))</f>
        <v/>
      </c>
      <c r="I237" s="13"/>
      <c r="J237" s="25" t="str">
        <f aca="false">IF(OR(I237="",H237=""),"",I237-H237)</f>
        <v/>
      </c>
      <c r="K237" s="27" t="str">
        <f aca="false">IF(OR(A237="",F237&lt;&gt;"Služební"),"",SUMIFS('Vozidlo a sazby'!$D$14:$D$20,'Vozidlo a sazby'!$A$14:$A$20,'Vozidlo a sazby'!$B$5,'Vozidlo a sazby'!$B$14:$B$20,"&lt;="&amp;A237,'Vozidlo a sazby'!$C$14:$C$20,"&gt;="&amp;A237))</f>
        <v/>
      </c>
      <c r="L237" s="28" t="str">
        <f aca="false">IF(OR(K237="",J237=""),"",ROUND(J237*(SUMIFS('Vozidlo a sazby'!$D$14:$D$20,'Vozidlo a sazby'!$A$14:$A$20,"Základní náhrada",'Vozidlo a sazby'!$B$14:$B$20,"&lt;="&amp;A237,'Vozidlo a sazby'!$C$14:$C$20,"&gt;="&amp;A237)+'Vozidlo a sazby'!$B$6*K237/100),2))</f>
        <v/>
      </c>
      <c r="M237" s="29"/>
      <c r="N237" s="15" t="str">
        <f aca="false">IF(OR(A237="",M237=""),"",IF(M237-A237&lt;=7,"průběžně","dodatečně"))</f>
        <v/>
      </c>
      <c r="O237" s="15" t="str">
        <f aca="false">IF(A237="","",IF(AND(J237&lt;&gt;"",J237&lt;0),"konec je menší než začátek",IF(OR(E237="",F237=""),"doplňte účel a typ",IF(AND(A236&lt;&gt;"",A237&lt;A236),"datum před předchozí jízdou",""))))</f>
        <v/>
      </c>
    </row>
    <row r="238" customFormat="false" ht="15" hidden="false" customHeight="false" outlineLevel="0" collapsed="false">
      <c r="A238" s="29"/>
      <c r="B238" s="30"/>
      <c r="C238" s="10"/>
      <c r="D238" s="10"/>
      <c r="E238" s="10"/>
      <c r="F238" s="10"/>
      <c r="G238" s="10"/>
      <c r="H238" s="25" t="str">
        <f aca="false">IF(AND(A238="",I238=""),"",IF(I237="",H237,I237))</f>
        <v/>
      </c>
      <c r="I238" s="13"/>
      <c r="J238" s="25" t="str">
        <f aca="false">IF(OR(I238="",H238=""),"",I238-H238)</f>
        <v/>
      </c>
      <c r="K238" s="27" t="str">
        <f aca="false">IF(OR(A238="",F238&lt;&gt;"Služební"),"",SUMIFS('Vozidlo a sazby'!$D$14:$D$20,'Vozidlo a sazby'!$A$14:$A$20,'Vozidlo a sazby'!$B$5,'Vozidlo a sazby'!$B$14:$B$20,"&lt;="&amp;A238,'Vozidlo a sazby'!$C$14:$C$20,"&gt;="&amp;A238))</f>
        <v/>
      </c>
      <c r="L238" s="28" t="str">
        <f aca="false">IF(OR(K238="",J238=""),"",ROUND(J238*(SUMIFS('Vozidlo a sazby'!$D$14:$D$20,'Vozidlo a sazby'!$A$14:$A$20,"Základní náhrada",'Vozidlo a sazby'!$B$14:$B$20,"&lt;="&amp;A238,'Vozidlo a sazby'!$C$14:$C$20,"&gt;="&amp;A238)+'Vozidlo a sazby'!$B$6*K238/100),2))</f>
        <v/>
      </c>
      <c r="M238" s="29"/>
      <c r="N238" s="15" t="str">
        <f aca="false">IF(OR(A238="",M238=""),"",IF(M238-A238&lt;=7,"průběžně","dodatečně"))</f>
        <v/>
      </c>
      <c r="O238" s="15" t="str">
        <f aca="false">IF(A238="","",IF(AND(J238&lt;&gt;"",J238&lt;0),"konec je menší než začátek",IF(OR(E238="",F238=""),"doplňte účel a typ",IF(AND(A237&lt;&gt;"",A238&lt;A237),"datum před předchozí jízdou",""))))</f>
        <v/>
      </c>
    </row>
    <row r="239" customFormat="false" ht="15" hidden="false" customHeight="false" outlineLevel="0" collapsed="false">
      <c r="A239" s="29"/>
      <c r="B239" s="30"/>
      <c r="C239" s="10"/>
      <c r="D239" s="10"/>
      <c r="E239" s="10"/>
      <c r="F239" s="10"/>
      <c r="G239" s="10"/>
      <c r="H239" s="25" t="str">
        <f aca="false">IF(AND(A239="",I239=""),"",IF(I238="",H238,I238))</f>
        <v/>
      </c>
      <c r="I239" s="13"/>
      <c r="J239" s="25" t="str">
        <f aca="false">IF(OR(I239="",H239=""),"",I239-H239)</f>
        <v/>
      </c>
      <c r="K239" s="27" t="str">
        <f aca="false">IF(OR(A239="",F239&lt;&gt;"Služební"),"",SUMIFS('Vozidlo a sazby'!$D$14:$D$20,'Vozidlo a sazby'!$A$14:$A$20,'Vozidlo a sazby'!$B$5,'Vozidlo a sazby'!$B$14:$B$20,"&lt;="&amp;A239,'Vozidlo a sazby'!$C$14:$C$20,"&gt;="&amp;A239))</f>
        <v/>
      </c>
      <c r="L239" s="28" t="str">
        <f aca="false">IF(OR(K239="",J239=""),"",ROUND(J239*(SUMIFS('Vozidlo a sazby'!$D$14:$D$20,'Vozidlo a sazby'!$A$14:$A$20,"Základní náhrada",'Vozidlo a sazby'!$B$14:$B$20,"&lt;="&amp;A239,'Vozidlo a sazby'!$C$14:$C$20,"&gt;="&amp;A239)+'Vozidlo a sazby'!$B$6*K239/100),2))</f>
        <v/>
      </c>
      <c r="M239" s="29"/>
      <c r="N239" s="15" t="str">
        <f aca="false">IF(OR(A239="",M239=""),"",IF(M239-A239&lt;=7,"průběžně","dodatečně"))</f>
        <v/>
      </c>
      <c r="O239" s="15" t="str">
        <f aca="false">IF(A239="","",IF(AND(J239&lt;&gt;"",J239&lt;0),"konec je menší než začátek",IF(OR(E239="",F239=""),"doplňte účel a typ",IF(AND(A238&lt;&gt;"",A239&lt;A238),"datum před předchozí jízdou",""))))</f>
        <v/>
      </c>
    </row>
    <row r="240" customFormat="false" ht="15" hidden="false" customHeight="false" outlineLevel="0" collapsed="false">
      <c r="A240" s="29"/>
      <c r="B240" s="30"/>
      <c r="C240" s="10"/>
      <c r="D240" s="10"/>
      <c r="E240" s="10"/>
      <c r="F240" s="10"/>
      <c r="G240" s="10"/>
      <c r="H240" s="25" t="str">
        <f aca="false">IF(AND(A240="",I240=""),"",IF(I239="",H239,I239))</f>
        <v/>
      </c>
      <c r="I240" s="13"/>
      <c r="J240" s="25" t="str">
        <f aca="false">IF(OR(I240="",H240=""),"",I240-H240)</f>
        <v/>
      </c>
      <c r="K240" s="27" t="str">
        <f aca="false">IF(OR(A240="",F240&lt;&gt;"Služební"),"",SUMIFS('Vozidlo a sazby'!$D$14:$D$20,'Vozidlo a sazby'!$A$14:$A$20,'Vozidlo a sazby'!$B$5,'Vozidlo a sazby'!$B$14:$B$20,"&lt;="&amp;A240,'Vozidlo a sazby'!$C$14:$C$20,"&gt;="&amp;A240))</f>
        <v/>
      </c>
      <c r="L240" s="28" t="str">
        <f aca="false">IF(OR(K240="",J240=""),"",ROUND(J240*(SUMIFS('Vozidlo a sazby'!$D$14:$D$20,'Vozidlo a sazby'!$A$14:$A$20,"Základní náhrada",'Vozidlo a sazby'!$B$14:$B$20,"&lt;="&amp;A240,'Vozidlo a sazby'!$C$14:$C$20,"&gt;="&amp;A240)+'Vozidlo a sazby'!$B$6*K240/100),2))</f>
        <v/>
      </c>
      <c r="M240" s="29"/>
      <c r="N240" s="15" t="str">
        <f aca="false">IF(OR(A240="",M240=""),"",IF(M240-A240&lt;=7,"průběžně","dodatečně"))</f>
        <v/>
      </c>
      <c r="O240" s="15" t="str">
        <f aca="false">IF(A240="","",IF(AND(J240&lt;&gt;"",J240&lt;0),"konec je menší než začátek",IF(OR(E240="",F240=""),"doplňte účel a typ",IF(AND(A239&lt;&gt;"",A240&lt;A239),"datum před předchozí jízdou",""))))</f>
        <v/>
      </c>
    </row>
    <row r="241" customFormat="false" ht="15" hidden="false" customHeight="false" outlineLevel="0" collapsed="false">
      <c r="A241" s="29"/>
      <c r="B241" s="30"/>
      <c r="C241" s="10"/>
      <c r="D241" s="10"/>
      <c r="E241" s="10"/>
      <c r="F241" s="10"/>
      <c r="G241" s="10"/>
      <c r="H241" s="25" t="str">
        <f aca="false">IF(AND(A241="",I241=""),"",IF(I240="",H240,I240))</f>
        <v/>
      </c>
      <c r="I241" s="13"/>
      <c r="J241" s="25" t="str">
        <f aca="false">IF(OR(I241="",H241=""),"",I241-H241)</f>
        <v/>
      </c>
      <c r="K241" s="27" t="str">
        <f aca="false">IF(OR(A241="",F241&lt;&gt;"Služební"),"",SUMIFS('Vozidlo a sazby'!$D$14:$D$20,'Vozidlo a sazby'!$A$14:$A$20,'Vozidlo a sazby'!$B$5,'Vozidlo a sazby'!$B$14:$B$20,"&lt;="&amp;A241,'Vozidlo a sazby'!$C$14:$C$20,"&gt;="&amp;A241))</f>
        <v/>
      </c>
      <c r="L241" s="28" t="str">
        <f aca="false">IF(OR(K241="",J241=""),"",ROUND(J241*(SUMIFS('Vozidlo a sazby'!$D$14:$D$20,'Vozidlo a sazby'!$A$14:$A$20,"Základní náhrada",'Vozidlo a sazby'!$B$14:$B$20,"&lt;="&amp;A241,'Vozidlo a sazby'!$C$14:$C$20,"&gt;="&amp;A241)+'Vozidlo a sazby'!$B$6*K241/100),2))</f>
        <v/>
      </c>
      <c r="M241" s="29"/>
      <c r="N241" s="15" t="str">
        <f aca="false">IF(OR(A241="",M241=""),"",IF(M241-A241&lt;=7,"průběžně","dodatečně"))</f>
        <v/>
      </c>
      <c r="O241" s="15" t="str">
        <f aca="false">IF(A241="","",IF(AND(J241&lt;&gt;"",J241&lt;0),"konec je menší než začátek",IF(OR(E241="",F241=""),"doplňte účel a typ",IF(AND(A240&lt;&gt;"",A241&lt;A240),"datum před předchozí jízdou",""))))</f>
        <v/>
      </c>
    </row>
    <row r="242" customFormat="false" ht="15" hidden="false" customHeight="false" outlineLevel="0" collapsed="false">
      <c r="A242" s="29"/>
      <c r="B242" s="30"/>
      <c r="C242" s="10"/>
      <c r="D242" s="10"/>
      <c r="E242" s="10"/>
      <c r="F242" s="10"/>
      <c r="G242" s="10"/>
      <c r="H242" s="25" t="str">
        <f aca="false">IF(AND(A242="",I242=""),"",IF(I241="",H241,I241))</f>
        <v/>
      </c>
      <c r="I242" s="13"/>
      <c r="J242" s="25" t="str">
        <f aca="false">IF(OR(I242="",H242=""),"",I242-H242)</f>
        <v/>
      </c>
      <c r="K242" s="27" t="str">
        <f aca="false">IF(OR(A242="",F242&lt;&gt;"Služební"),"",SUMIFS('Vozidlo a sazby'!$D$14:$D$20,'Vozidlo a sazby'!$A$14:$A$20,'Vozidlo a sazby'!$B$5,'Vozidlo a sazby'!$B$14:$B$20,"&lt;="&amp;A242,'Vozidlo a sazby'!$C$14:$C$20,"&gt;="&amp;A242))</f>
        <v/>
      </c>
      <c r="L242" s="28" t="str">
        <f aca="false">IF(OR(K242="",J242=""),"",ROUND(J242*(SUMIFS('Vozidlo a sazby'!$D$14:$D$20,'Vozidlo a sazby'!$A$14:$A$20,"Základní náhrada",'Vozidlo a sazby'!$B$14:$B$20,"&lt;="&amp;A242,'Vozidlo a sazby'!$C$14:$C$20,"&gt;="&amp;A242)+'Vozidlo a sazby'!$B$6*K242/100),2))</f>
        <v/>
      </c>
      <c r="M242" s="29"/>
      <c r="N242" s="15" t="str">
        <f aca="false">IF(OR(A242="",M242=""),"",IF(M242-A242&lt;=7,"průběžně","dodatečně"))</f>
        <v/>
      </c>
      <c r="O242" s="15" t="str">
        <f aca="false">IF(A242="","",IF(AND(J242&lt;&gt;"",J242&lt;0),"konec je menší než začátek",IF(OR(E242="",F242=""),"doplňte účel a typ",IF(AND(A241&lt;&gt;"",A242&lt;A241),"datum před předchozí jízdou",""))))</f>
        <v/>
      </c>
    </row>
    <row r="243" customFormat="false" ht="15" hidden="false" customHeight="false" outlineLevel="0" collapsed="false">
      <c r="A243" s="29"/>
      <c r="B243" s="30"/>
      <c r="C243" s="10"/>
      <c r="D243" s="10"/>
      <c r="E243" s="10"/>
      <c r="F243" s="10"/>
      <c r="G243" s="10"/>
      <c r="H243" s="25" t="str">
        <f aca="false">IF(AND(A243="",I243=""),"",IF(I242="",H242,I242))</f>
        <v/>
      </c>
      <c r="I243" s="13"/>
      <c r="J243" s="25" t="str">
        <f aca="false">IF(OR(I243="",H243=""),"",I243-H243)</f>
        <v/>
      </c>
      <c r="K243" s="27" t="str">
        <f aca="false">IF(OR(A243="",F243&lt;&gt;"Služební"),"",SUMIFS('Vozidlo a sazby'!$D$14:$D$20,'Vozidlo a sazby'!$A$14:$A$20,'Vozidlo a sazby'!$B$5,'Vozidlo a sazby'!$B$14:$B$20,"&lt;="&amp;A243,'Vozidlo a sazby'!$C$14:$C$20,"&gt;="&amp;A243))</f>
        <v/>
      </c>
      <c r="L243" s="28" t="str">
        <f aca="false">IF(OR(K243="",J243=""),"",ROUND(J243*(SUMIFS('Vozidlo a sazby'!$D$14:$D$20,'Vozidlo a sazby'!$A$14:$A$20,"Základní náhrada",'Vozidlo a sazby'!$B$14:$B$20,"&lt;="&amp;A243,'Vozidlo a sazby'!$C$14:$C$20,"&gt;="&amp;A243)+'Vozidlo a sazby'!$B$6*K243/100),2))</f>
        <v/>
      </c>
      <c r="M243" s="29"/>
      <c r="N243" s="15" t="str">
        <f aca="false">IF(OR(A243="",M243=""),"",IF(M243-A243&lt;=7,"průběžně","dodatečně"))</f>
        <v/>
      </c>
      <c r="O243" s="15" t="str">
        <f aca="false">IF(A243="","",IF(AND(J243&lt;&gt;"",J243&lt;0),"konec je menší než začátek",IF(OR(E243="",F243=""),"doplňte účel a typ",IF(AND(A242&lt;&gt;"",A243&lt;A242),"datum před předchozí jízdou",""))))</f>
        <v/>
      </c>
    </row>
    <row r="244" customFormat="false" ht="15" hidden="false" customHeight="false" outlineLevel="0" collapsed="false">
      <c r="A244" s="29"/>
      <c r="B244" s="30"/>
      <c r="C244" s="10"/>
      <c r="D244" s="10"/>
      <c r="E244" s="10"/>
      <c r="F244" s="10"/>
      <c r="G244" s="10"/>
      <c r="H244" s="25" t="str">
        <f aca="false">IF(AND(A244="",I244=""),"",IF(I243="",H243,I243))</f>
        <v/>
      </c>
      <c r="I244" s="13"/>
      <c r="J244" s="25" t="str">
        <f aca="false">IF(OR(I244="",H244=""),"",I244-H244)</f>
        <v/>
      </c>
      <c r="K244" s="27" t="str">
        <f aca="false">IF(OR(A244="",F244&lt;&gt;"Služební"),"",SUMIFS('Vozidlo a sazby'!$D$14:$D$20,'Vozidlo a sazby'!$A$14:$A$20,'Vozidlo a sazby'!$B$5,'Vozidlo a sazby'!$B$14:$B$20,"&lt;="&amp;A244,'Vozidlo a sazby'!$C$14:$C$20,"&gt;="&amp;A244))</f>
        <v/>
      </c>
      <c r="L244" s="28" t="str">
        <f aca="false">IF(OR(K244="",J244=""),"",ROUND(J244*(SUMIFS('Vozidlo a sazby'!$D$14:$D$20,'Vozidlo a sazby'!$A$14:$A$20,"Základní náhrada",'Vozidlo a sazby'!$B$14:$B$20,"&lt;="&amp;A244,'Vozidlo a sazby'!$C$14:$C$20,"&gt;="&amp;A244)+'Vozidlo a sazby'!$B$6*K244/100),2))</f>
        <v/>
      </c>
      <c r="M244" s="29"/>
      <c r="N244" s="15" t="str">
        <f aca="false">IF(OR(A244="",M244=""),"",IF(M244-A244&lt;=7,"průběžně","dodatečně"))</f>
        <v/>
      </c>
      <c r="O244" s="15" t="str">
        <f aca="false">IF(A244="","",IF(AND(J244&lt;&gt;"",J244&lt;0),"konec je menší než začátek",IF(OR(E244="",F244=""),"doplňte účel a typ",IF(AND(A243&lt;&gt;"",A244&lt;A243),"datum před předchozí jízdou",""))))</f>
        <v/>
      </c>
    </row>
    <row r="245" customFormat="false" ht="15" hidden="false" customHeight="false" outlineLevel="0" collapsed="false">
      <c r="A245" s="29"/>
      <c r="B245" s="30"/>
      <c r="C245" s="10"/>
      <c r="D245" s="10"/>
      <c r="E245" s="10"/>
      <c r="F245" s="10"/>
      <c r="G245" s="10"/>
      <c r="H245" s="25" t="str">
        <f aca="false">IF(AND(A245="",I245=""),"",IF(I244="",H244,I244))</f>
        <v/>
      </c>
      <c r="I245" s="13"/>
      <c r="J245" s="25" t="str">
        <f aca="false">IF(OR(I245="",H245=""),"",I245-H245)</f>
        <v/>
      </c>
      <c r="K245" s="27" t="str">
        <f aca="false">IF(OR(A245="",F245&lt;&gt;"Služební"),"",SUMIFS('Vozidlo a sazby'!$D$14:$D$20,'Vozidlo a sazby'!$A$14:$A$20,'Vozidlo a sazby'!$B$5,'Vozidlo a sazby'!$B$14:$B$20,"&lt;="&amp;A245,'Vozidlo a sazby'!$C$14:$C$20,"&gt;="&amp;A245))</f>
        <v/>
      </c>
      <c r="L245" s="28" t="str">
        <f aca="false">IF(OR(K245="",J245=""),"",ROUND(J245*(SUMIFS('Vozidlo a sazby'!$D$14:$D$20,'Vozidlo a sazby'!$A$14:$A$20,"Základní náhrada",'Vozidlo a sazby'!$B$14:$B$20,"&lt;="&amp;A245,'Vozidlo a sazby'!$C$14:$C$20,"&gt;="&amp;A245)+'Vozidlo a sazby'!$B$6*K245/100),2))</f>
        <v/>
      </c>
      <c r="M245" s="29"/>
      <c r="N245" s="15" t="str">
        <f aca="false">IF(OR(A245="",M245=""),"",IF(M245-A245&lt;=7,"průběžně","dodatečně"))</f>
        <v/>
      </c>
      <c r="O245" s="15" t="str">
        <f aca="false">IF(A245="","",IF(AND(J245&lt;&gt;"",J245&lt;0),"konec je menší než začátek",IF(OR(E245="",F245=""),"doplňte účel a typ",IF(AND(A244&lt;&gt;"",A245&lt;A244),"datum před předchozí jízdou",""))))</f>
        <v/>
      </c>
    </row>
    <row r="246" customFormat="false" ht="15" hidden="false" customHeight="false" outlineLevel="0" collapsed="false">
      <c r="A246" s="29"/>
      <c r="B246" s="30"/>
      <c r="C246" s="10"/>
      <c r="D246" s="10"/>
      <c r="E246" s="10"/>
      <c r="F246" s="10"/>
      <c r="G246" s="10"/>
      <c r="H246" s="25" t="str">
        <f aca="false">IF(AND(A246="",I246=""),"",IF(I245="",H245,I245))</f>
        <v/>
      </c>
      <c r="I246" s="13"/>
      <c r="J246" s="25" t="str">
        <f aca="false">IF(OR(I246="",H246=""),"",I246-H246)</f>
        <v/>
      </c>
      <c r="K246" s="27" t="str">
        <f aca="false">IF(OR(A246="",F246&lt;&gt;"Služební"),"",SUMIFS('Vozidlo a sazby'!$D$14:$D$20,'Vozidlo a sazby'!$A$14:$A$20,'Vozidlo a sazby'!$B$5,'Vozidlo a sazby'!$B$14:$B$20,"&lt;="&amp;A246,'Vozidlo a sazby'!$C$14:$C$20,"&gt;="&amp;A246))</f>
        <v/>
      </c>
      <c r="L246" s="28" t="str">
        <f aca="false">IF(OR(K246="",J246=""),"",ROUND(J246*(SUMIFS('Vozidlo a sazby'!$D$14:$D$20,'Vozidlo a sazby'!$A$14:$A$20,"Základní náhrada",'Vozidlo a sazby'!$B$14:$B$20,"&lt;="&amp;A246,'Vozidlo a sazby'!$C$14:$C$20,"&gt;="&amp;A246)+'Vozidlo a sazby'!$B$6*K246/100),2))</f>
        <v/>
      </c>
      <c r="M246" s="29"/>
      <c r="N246" s="15" t="str">
        <f aca="false">IF(OR(A246="",M246=""),"",IF(M246-A246&lt;=7,"průběžně","dodatečně"))</f>
        <v/>
      </c>
      <c r="O246" s="15" t="str">
        <f aca="false">IF(A246="","",IF(AND(J246&lt;&gt;"",J246&lt;0),"konec je menší než začátek",IF(OR(E246="",F246=""),"doplňte účel a typ",IF(AND(A245&lt;&gt;"",A246&lt;A245),"datum před předchozí jízdou",""))))</f>
        <v/>
      </c>
    </row>
    <row r="247" customFormat="false" ht="15" hidden="false" customHeight="false" outlineLevel="0" collapsed="false">
      <c r="A247" s="29"/>
      <c r="B247" s="30"/>
      <c r="C247" s="10"/>
      <c r="D247" s="10"/>
      <c r="E247" s="10"/>
      <c r="F247" s="10"/>
      <c r="G247" s="10"/>
      <c r="H247" s="25" t="str">
        <f aca="false">IF(AND(A247="",I247=""),"",IF(I246="",H246,I246))</f>
        <v/>
      </c>
      <c r="I247" s="13"/>
      <c r="J247" s="25" t="str">
        <f aca="false">IF(OR(I247="",H247=""),"",I247-H247)</f>
        <v/>
      </c>
      <c r="K247" s="27" t="str">
        <f aca="false">IF(OR(A247="",F247&lt;&gt;"Služební"),"",SUMIFS('Vozidlo a sazby'!$D$14:$D$20,'Vozidlo a sazby'!$A$14:$A$20,'Vozidlo a sazby'!$B$5,'Vozidlo a sazby'!$B$14:$B$20,"&lt;="&amp;A247,'Vozidlo a sazby'!$C$14:$C$20,"&gt;="&amp;A247))</f>
        <v/>
      </c>
      <c r="L247" s="28" t="str">
        <f aca="false">IF(OR(K247="",J247=""),"",ROUND(J247*(SUMIFS('Vozidlo a sazby'!$D$14:$D$20,'Vozidlo a sazby'!$A$14:$A$20,"Základní náhrada",'Vozidlo a sazby'!$B$14:$B$20,"&lt;="&amp;A247,'Vozidlo a sazby'!$C$14:$C$20,"&gt;="&amp;A247)+'Vozidlo a sazby'!$B$6*K247/100),2))</f>
        <v/>
      </c>
      <c r="M247" s="29"/>
      <c r="N247" s="15" t="str">
        <f aca="false">IF(OR(A247="",M247=""),"",IF(M247-A247&lt;=7,"průběžně","dodatečně"))</f>
        <v/>
      </c>
      <c r="O247" s="15" t="str">
        <f aca="false">IF(A247="","",IF(AND(J247&lt;&gt;"",J247&lt;0),"konec je menší než začátek",IF(OR(E247="",F247=""),"doplňte účel a typ",IF(AND(A246&lt;&gt;"",A247&lt;A246),"datum před předchozí jízdou",""))))</f>
        <v/>
      </c>
    </row>
    <row r="248" customFormat="false" ht="15" hidden="false" customHeight="false" outlineLevel="0" collapsed="false">
      <c r="A248" s="29"/>
      <c r="B248" s="30"/>
      <c r="C248" s="10"/>
      <c r="D248" s="10"/>
      <c r="E248" s="10"/>
      <c r="F248" s="10"/>
      <c r="G248" s="10"/>
      <c r="H248" s="25" t="str">
        <f aca="false">IF(AND(A248="",I248=""),"",IF(I247="",H247,I247))</f>
        <v/>
      </c>
      <c r="I248" s="13"/>
      <c r="J248" s="25" t="str">
        <f aca="false">IF(OR(I248="",H248=""),"",I248-H248)</f>
        <v/>
      </c>
      <c r="K248" s="27" t="str">
        <f aca="false">IF(OR(A248="",F248&lt;&gt;"Služební"),"",SUMIFS('Vozidlo a sazby'!$D$14:$D$20,'Vozidlo a sazby'!$A$14:$A$20,'Vozidlo a sazby'!$B$5,'Vozidlo a sazby'!$B$14:$B$20,"&lt;="&amp;A248,'Vozidlo a sazby'!$C$14:$C$20,"&gt;="&amp;A248))</f>
        <v/>
      </c>
      <c r="L248" s="28" t="str">
        <f aca="false">IF(OR(K248="",J248=""),"",ROUND(J248*(SUMIFS('Vozidlo a sazby'!$D$14:$D$20,'Vozidlo a sazby'!$A$14:$A$20,"Základní náhrada",'Vozidlo a sazby'!$B$14:$B$20,"&lt;="&amp;A248,'Vozidlo a sazby'!$C$14:$C$20,"&gt;="&amp;A248)+'Vozidlo a sazby'!$B$6*K248/100),2))</f>
        <v/>
      </c>
      <c r="M248" s="29"/>
      <c r="N248" s="15" t="str">
        <f aca="false">IF(OR(A248="",M248=""),"",IF(M248-A248&lt;=7,"průběžně","dodatečně"))</f>
        <v/>
      </c>
      <c r="O248" s="15" t="str">
        <f aca="false">IF(A248="","",IF(AND(J248&lt;&gt;"",J248&lt;0),"konec je menší než začátek",IF(OR(E248="",F248=""),"doplňte účel a typ",IF(AND(A247&lt;&gt;"",A248&lt;A247),"datum před předchozí jízdou",""))))</f>
        <v/>
      </c>
    </row>
    <row r="249" customFormat="false" ht="15" hidden="false" customHeight="false" outlineLevel="0" collapsed="false">
      <c r="A249" s="29"/>
      <c r="B249" s="30"/>
      <c r="C249" s="10"/>
      <c r="D249" s="10"/>
      <c r="E249" s="10"/>
      <c r="F249" s="10"/>
      <c r="G249" s="10"/>
      <c r="H249" s="25" t="str">
        <f aca="false">IF(AND(A249="",I249=""),"",IF(I248="",H248,I248))</f>
        <v/>
      </c>
      <c r="I249" s="13"/>
      <c r="J249" s="25" t="str">
        <f aca="false">IF(OR(I249="",H249=""),"",I249-H249)</f>
        <v/>
      </c>
      <c r="K249" s="27" t="str">
        <f aca="false">IF(OR(A249="",F249&lt;&gt;"Služební"),"",SUMIFS('Vozidlo a sazby'!$D$14:$D$20,'Vozidlo a sazby'!$A$14:$A$20,'Vozidlo a sazby'!$B$5,'Vozidlo a sazby'!$B$14:$B$20,"&lt;="&amp;A249,'Vozidlo a sazby'!$C$14:$C$20,"&gt;="&amp;A249))</f>
        <v/>
      </c>
      <c r="L249" s="28" t="str">
        <f aca="false">IF(OR(K249="",J249=""),"",ROUND(J249*(SUMIFS('Vozidlo a sazby'!$D$14:$D$20,'Vozidlo a sazby'!$A$14:$A$20,"Základní náhrada",'Vozidlo a sazby'!$B$14:$B$20,"&lt;="&amp;A249,'Vozidlo a sazby'!$C$14:$C$20,"&gt;="&amp;A249)+'Vozidlo a sazby'!$B$6*K249/100),2))</f>
        <v/>
      </c>
      <c r="M249" s="29"/>
      <c r="N249" s="15" t="str">
        <f aca="false">IF(OR(A249="",M249=""),"",IF(M249-A249&lt;=7,"průběžně","dodatečně"))</f>
        <v/>
      </c>
      <c r="O249" s="15" t="str">
        <f aca="false">IF(A249="","",IF(AND(J249&lt;&gt;"",J249&lt;0),"konec je menší než začátek",IF(OR(E249="",F249=""),"doplňte účel a typ",IF(AND(A248&lt;&gt;"",A249&lt;A248),"datum před předchozí jízdou",""))))</f>
        <v/>
      </c>
    </row>
    <row r="250" customFormat="false" ht="15" hidden="false" customHeight="false" outlineLevel="0" collapsed="false">
      <c r="A250" s="29"/>
      <c r="B250" s="30"/>
      <c r="C250" s="10"/>
      <c r="D250" s="10"/>
      <c r="E250" s="10"/>
      <c r="F250" s="10"/>
      <c r="G250" s="10"/>
      <c r="H250" s="25" t="str">
        <f aca="false">IF(AND(A250="",I250=""),"",IF(I249="",H249,I249))</f>
        <v/>
      </c>
      <c r="I250" s="13"/>
      <c r="J250" s="25" t="str">
        <f aca="false">IF(OR(I250="",H250=""),"",I250-H250)</f>
        <v/>
      </c>
      <c r="K250" s="27" t="str">
        <f aca="false">IF(OR(A250="",F250&lt;&gt;"Služební"),"",SUMIFS('Vozidlo a sazby'!$D$14:$D$20,'Vozidlo a sazby'!$A$14:$A$20,'Vozidlo a sazby'!$B$5,'Vozidlo a sazby'!$B$14:$B$20,"&lt;="&amp;A250,'Vozidlo a sazby'!$C$14:$C$20,"&gt;="&amp;A250))</f>
        <v/>
      </c>
      <c r="L250" s="28" t="str">
        <f aca="false">IF(OR(K250="",J250=""),"",ROUND(J250*(SUMIFS('Vozidlo a sazby'!$D$14:$D$20,'Vozidlo a sazby'!$A$14:$A$20,"Základní náhrada",'Vozidlo a sazby'!$B$14:$B$20,"&lt;="&amp;A250,'Vozidlo a sazby'!$C$14:$C$20,"&gt;="&amp;A250)+'Vozidlo a sazby'!$B$6*K250/100),2))</f>
        <v/>
      </c>
      <c r="M250" s="29"/>
      <c r="N250" s="15" t="str">
        <f aca="false">IF(OR(A250="",M250=""),"",IF(M250-A250&lt;=7,"průběžně","dodatečně"))</f>
        <v/>
      </c>
      <c r="O250" s="15" t="str">
        <f aca="false">IF(A250="","",IF(AND(J250&lt;&gt;"",J250&lt;0),"konec je menší než začátek",IF(OR(E250="",F250=""),"doplňte účel a typ",IF(AND(A249&lt;&gt;"",A250&lt;A249),"datum před předchozí jízdou",""))))</f>
        <v/>
      </c>
    </row>
    <row r="251" customFormat="false" ht="15" hidden="false" customHeight="false" outlineLevel="0" collapsed="false">
      <c r="A251" s="29"/>
      <c r="B251" s="30"/>
      <c r="C251" s="10"/>
      <c r="D251" s="10"/>
      <c r="E251" s="10"/>
      <c r="F251" s="10"/>
      <c r="G251" s="10"/>
      <c r="H251" s="25" t="str">
        <f aca="false">IF(AND(A251="",I251=""),"",IF(I250="",H250,I250))</f>
        <v/>
      </c>
      <c r="I251" s="13"/>
      <c r="J251" s="25" t="str">
        <f aca="false">IF(OR(I251="",H251=""),"",I251-H251)</f>
        <v/>
      </c>
      <c r="K251" s="27" t="str">
        <f aca="false">IF(OR(A251="",F251&lt;&gt;"Služební"),"",SUMIFS('Vozidlo a sazby'!$D$14:$D$20,'Vozidlo a sazby'!$A$14:$A$20,'Vozidlo a sazby'!$B$5,'Vozidlo a sazby'!$B$14:$B$20,"&lt;="&amp;A251,'Vozidlo a sazby'!$C$14:$C$20,"&gt;="&amp;A251))</f>
        <v/>
      </c>
      <c r="L251" s="28" t="str">
        <f aca="false">IF(OR(K251="",J251=""),"",ROUND(J251*(SUMIFS('Vozidlo a sazby'!$D$14:$D$20,'Vozidlo a sazby'!$A$14:$A$20,"Základní náhrada",'Vozidlo a sazby'!$B$14:$B$20,"&lt;="&amp;A251,'Vozidlo a sazby'!$C$14:$C$20,"&gt;="&amp;A251)+'Vozidlo a sazby'!$B$6*K251/100),2))</f>
        <v/>
      </c>
      <c r="M251" s="29"/>
      <c r="N251" s="15" t="str">
        <f aca="false">IF(OR(A251="",M251=""),"",IF(M251-A251&lt;=7,"průběžně","dodatečně"))</f>
        <v/>
      </c>
      <c r="O251" s="15" t="str">
        <f aca="false">IF(A251="","",IF(AND(J251&lt;&gt;"",J251&lt;0),"konec je menší než začátek",IF(OR(E251="",F251=""),"doplňte účel a typ",IF(AND(A250&lt;&gt;"",A251&lt;A250),"datum před předchozí jízdou",""))))</f>
        <v/>
      </c>
    </row>
    <row r="252" customFormat="false" ht="15" hidden="false" customHeight="false" outlineLevel="0" collapsed="false">
      <c r="A252" s="29"/>
      <c r="B252" s="30"/>
      <c r="C252" s="10"/>
      <c r="D252" s="10"/>
      <c r="E252" s="10"/>
      <c r="F252" s="10"/>
      <c r="G252" s="10"/>
      <c r="H252" s="25" t="str">
        <f aca="false">IF(AND(A252="",I252=""),"",IF(I251="",H251,I251))</f>
        <v/>
      </c>
      <c r="I252" s="13"/>
      <c r="J252" s="25" t="str">
        <f aca="false">IF(OR(I252="",H252=""),"",I252-H252)</f>
        <v/>
      </c>
      <c r="K252" s="27" t="str">
        <f aca="false">IF(OR(A252="",F252&lt;&gt;"Služební"),"",SUMIFS('Vozidlo a sazby'!$D$14:$D$20,'Vozidlo a sazby'!$A$14:$A$20,'Vozidlo a sazby'!$B$5,'Vozidlo a sazby'!$B$14:$B$20,"&lt;="&amp;A252,'Vozidlo a sazby'!$C$14:$C$20,"&gt;="&amp;A252))</f>
        <v/>
      </c>
      <c r="L252" s="28" t="str">
        <f aca="false">IF(OR(K252="",J252=""),"",ROUND(J252*(SUMIFS('Vozidlo a sazby'!$D$14:$D$20,'Vozidlo a sazby'!$A$14:$A$20,"Základní náhrada",'Vozidlo a sazby'!$B$14:$B$20,"&lt;="&amp;A252,'Vozidlo a sazby'!$C$14:$C$20,"&gt;="&amp;A252)+'Vozidlo a sazby'!$B$6*K252/100),2))</f>
        <v/>
      </c>
      <c r="M252" s="29"/>
      <c r="N252" s="15" t="str">
        <f aca="false">IF(OR(A252="",M252=""),"",IF(M252-A252&lt;=7,"průběžně","dodatečně"))</f>
        <v/>
      </c>
      <c r="O252" s="15" t="str">
        <f aca="false">IF(A252="","",IF(AND(J252&lt;&gt;"",J252&lt;0),"konec je menší než začátek",IF(OR(E252="",F252=""),"doplňte účel a typ",IF(AND(A251&lt;&gt;"",A252&lt;A251),"datum před předchozí jízdou",""))))</f>
        <v/>
      </c>
    </row>
    <row r="253" customFormat="false" ht="15" hidden="false" customHeight="false" outlineLevel="0" collapsed="false">
      <c r="A253" s="29"/>
      <c r="B253" s="30"/>
      <c r="C253" s="10"/>
      <c r="D253" s="10"/>
      <c r="E253" s="10"/>
      <c r="F253" s="10"/>
      <c r="G253" s="10"/>
      <c r="H253" s="25" t="str">
        <f aca="false">IF(AND(A253="",I253=""),"",IF(I252="",H252,I252))</f>
        <v/>
      </c>
      <c r="I253" s="13"/>
      <c r="J253" s="25" t="str">
        <f aca="false">IF(OR(I253="",H253=""),"",I253-H253)</f>
        <v/>
      </c>
      <c r="K253" s="27" t="str">
        <f aca="false">IF(OR(A253="",F253&lt;&gt;"Služební"),"",SUMIFS('Vozidlo a sazby'!$D$14:$D$20,'Vozidlo a sazby'!$A$14:$A$20,'Vozidlo a sazby'!$B$5,'Vozidlo a sazby'!$B$14:$B$20,"&lt;="&amp;A253,'Vozidlo a sazby'!$C$14:$C$20,"&gt;="&amp;A253))</f>
        <v/>
      </c>
      <c r="L253" s="28" t="str">
        <f aca="false">IF(OR(K253="",J253=""),"",ROUND(J253*(SUMIFS('Vozidlo a sazby'!$D$14:$D$20,'Vozidlo a sazby'!$A$14:$A$20,"Základní náhrada",'Vozidlo a sazby'!$B$14:$B$20,"&lt;="&amp;A253,'Vozidlo a sazby'!$C$14:$C$20,"&gt;="&amp;A253)+'Vozidlo a sazby'!$B$6*K253/100),2))</f>
        <v/>
      </c>
      <c r="M253" s="29"/>
      <c r="N253" s="15" t="str">
        <f aca="false">IF(OR(A253="",M253=""),"",IF(M253-A253&lt;=7,"průběžně","dodatečně"))</f>
        <v/>
      </c>
      <c r="O253" s="15" t="str">
        <f aca="false">IF(A253="","",IF(AND(J253&lt;&gt;"",J253&lt;0),"konec je menší než začátek",IF(OR(E253="",F253=""),"doplňte účel a typ",IF(AND(A252&lt;&gt;"",A253&lt;A252),"datum před předchozí jízdou",""))))</f>
        <v/>
      </c>
    </row>
    <row r="254" customFormat="false" ht="15" hidden="false" customHeight="false" outlineLevel="0" collapsed="false">
      <c r="A254" s="29"/>
      <c r="B254" s="30"/>
      <c r="C254" s="10"/>
      <c r="D254" s="10"/>
      <c r="E254" s="10"/>
      <c r="F254" s="10"/>
      <c r="G254" s="10"/>
      <c r="H254" s="25" t="str">
        <f aca="false">IF(AND(A254="",I254=""),"",IF(I253="",H253,I253))</f>
        <v/>
      </c>
      <c r="I254" s="13"/>
      <c r="J254" s="25" t="str">
        <f aca="false">IF(OR(I254="",H254=""),"",I254-H254)</f>
        <v/>
      </c>
      <c r="K254" s="27" t="str">
        <f aca="false">IF(OR(A254="",F254&lt;&gt;"Služební"),"",SUMIFS('Vozidlo a sazby'!$D$14:$D$20,'Vozidlo a sazby'!$A$14:$A$20,'Vozidlo a sazby'!$B$5,'Vozidlo a sazby'!$B$14:$B$20,"&lt;="&amp;A254,'Vozidlo a sazby'!$C$14:$C$20,"&gt;="&amp;A254))</f>
        <v/>
      </c>
      <c r="L254" s="28" t="str">
        <f aca="false">IF(OR(K254="",J254=""),"",ROUND(J254*(SUMIFS('Vozidlo a sazby'!$D$14:$D$20,'Vozidlo a sazby'!$A$14:$A$20,"Základní náhrada",'Vozidlo a sazby'!$B$14:$B$20,"&lt;="&amp;A254,'Vozidlo a sazby'!$C$14:$C$20,"&gt;="&amp;A254)+'Vozidlo a sazby'!$B$6*K254/100),2))</f>
        <v/>
      </c>
      <c r="M254" s="29"/>
      <c r="N254" s="15" t="str">
        <f aca="false">IF(OR(A254="",M254=""),"",IF(M254-A254&lt;=7,"průběžně","dodatečně"))</f>
        <v/>
      </c>
      <c r="O254" s="15" t="str">
        <f aca="false">IF(A254="","",IF(AND(J254&lt;&gt;"",J254&lt;0),"konec je menší než začátek",IF(OR(E254="",F254=""),"doplňte účel a typ",IF(AND(A253&lt;&gt;"",A254&lt;A253),"datum před předchozí jízdou",""))))</f>
        <v/>
      </c>
    </row>
    <row r="255" customFormat="false" ht="15" hidden="false" customHeight="false" outlineLevel="0" collapsed="false">
      <c r="A255" s="29"/>
      <c r="B255" s="30"/>
      <c r="C255" s="10"/>
      <c r="D255" s="10"/>
      <c r="E255" s="10"/>
      <c r="F255" s="10"/>
      <c r="G255" s="10"/>
      <c r="H255" s="25" t="str">
        <f aca="false">IF(AND(A255="",I255=""),"",IF(I254="",H254,I254))</f>
        <v/>
      </c>
      <c r="I255" s="13"/>
      <c r="J255" s="25" t="str">
        <f aca="false">IF(OR(I255="",H255=""),"",I255-H255)</f>
        <v/>
      </c>
      <c r="K255" s="27" t="str">
        <f aca="false">IF(OR(A255="",F255&lt;&gt;"Služební"),"",SUMIFS('Vozidlo a sazby'!$D$14:$D$20,'Vozidlo a sazby'!$A$14:$A$20,'Vozidlo a sazby'!$B$5,'Vozidlo a sazby'!$B$14:$B$20,"&lt;="&amp;A255,'Vozidlo a sazby'!$C$14:$C$20,"&gt;="&amp;A255))</f>
        <v/>
      </c>
      <c r="L255" s="28" t="str">
        <f aca="false">IF(OR(K255="",J255=""),"",ROUND(J255*(SUMIFS('Vozidlo a sazby'!$D$14:$D$20,'Vozidlo a sazby'!$A$14:$A$20,"Základní náhrada",'Vozidlo a sazby'!$B$14:$B$20,"&lt;="&amp;A255,'Vozidlo a sazby'!$C$14:$C$20,"&gt;="&amp;A255)+'Vozidlo a sazby'!$B$6*K255/100),2))</f>
        <v/>
      </c>
      <c r="M255" s="29"/>
      <c r="N255" s="15" t="str">
        <f aca="false">IF(OR(A255="",M255=""),"",IF(M255-A255&lt;=7,"průběžně","dodatečně"))</f>
        <v/>
      </c>
      <c r="O255" s="15" t="str">
        <f aca="false">IF(A255="","",IF(AND(J255&lt;&gt;"",J255&lt;0),"konec je menší než začátek",IF(OR(E255="",F255=""),"doplňte účel a typ",IF(AND(A254&lt;&gt;"",A255&lt;A254),"datum před předchozí jízdou",""))))</f>
        <v/>
      </c>
    </row>
    <row r="256" customFormat="false" ht="15" hidden="false" customHeight="false" outlineLevel="0" collapsed="false">
      <c r="A256" s="29"/>
      <c r="B256" s="30"/>
      <c r="C256" s="10"/>
      <c r="D256" s="10"/>
      <c r="E256" s="10"/>
      <c r="F256" s="10"/>
      <c r="G256" s="10"/>
      <c r="H256" s="25" t="str">
        <f aca="false">IF(AND(A256="",I256=""),"",IF(I255="",H255,I255))</f>
        <v/>
      </c>
      <c r="I256" s="13"/>
      <c r="J256" s="25" t="str">
        <f aca="false">IF(OR(I256="",H256=""),"",I256-H256)</f>
        <v/>
      </c>
      <c r="K256" s="27" t="str">
        <f aca="false">IF(OR(A256="",F256&lt;&gt;"Služební"),"",SUMIFS('Vozidlo a sazby'!$D$14:$D$20,'Vozidlo a sazby'!$A$14:$A$20,'Vozidlo a sazby'!$B$5,'Vozidlo a sazby'!$B$14:$B$20,"&lt;="&amp;A256,'Vozidlo a sazby'!$C$14:$C$20,"&gt;="&amp;A256))</f>
        <v/>
      </c>
      <c r="L256" s="28" t="str">
        <f aca="false">IF(OR(K256="",J256=""),"",ROUND(J256*(SUMIFS('Vozidlo a sazby'!$D$14:$D$20,'Vozidlo a sazby'!$A$14:$A$20,"Základní náhrada",'Vozidlo a sazby'!$B$14:$B$20,"&lt;="&amp;A256,'Vozidlo a sazby'!$C$14:$C$20,"&gt;="&amp;A256)+'Vozidlo a sazby'!$B$6*K256/100),2))</f>
        <v/>
      </c>
      <c r="M256" s="29"/>
      <c r="N256" s="15" t="str">
        <f aca="false">IF(OR(A256="",M256=""),"",IF(M256-A256&lt;=7,"průběžně","dodatečně"))</f>
        <v/>
      </c>
      <c r="O256" s="15" t="str">
        <f aca="false">IF(A256="","",IF(AND(J256&lt;&gt;"",J256&lt;0),"konec je menší než začátek",IF(OR(E256="",F256=""),"doplňte účel a typ",IF(AND(A255&lt;&gt;"",A256&lt;A255),"datum před předchozí jízdou",""))))</f>
        <v/>
      </c>
    </row>
    <row r="257" customFormat="false" ht="15" hidden="false" customHeight="false" outlineLevel="0" collapsed="false">
      <c r="A257" s="29"/>
      <c r="B257" s="30"/>
      <c r="C257" s="10"/>
      <c r="D257" s="10"/>
      <c r="E257" s="10"/>
      <c r="F257" s="10"/>
      <c r="G257" s="10"/>
      <c r="H257" s="25" t="str">
        <f aca="false">IF(AND(A257="",I257=""),"",IF(I256="",H256,I256))</f>
        <v/>
      </c>
      <c r="I257" s="13"/>
      <c r="J257" s="25" t="str">
        <f aca="false">IF(OR(I257="",H257=""),"",I257-H257)</f>
        <v/>
      </c>
      <c r="K257" s="27" t="str">
        <f aca="false">IF(OR(A257="",F257&lt;&gt;"Služební"),"",SUMIFS('Vozidlo a sazby'!$D$14:$D$20,'Vozidlo a sazby'!$A$14:$A$20,'Vozidlo a sazby'!$B$5,'Vozidlo a sazby'!$B$14:$B$20,"&lt;="&amp;A257,'Vozidlo a sazby'!$C$14:$C$20,"&gt;="&amp;A257))</f>
        <v/>
      </c>
      <c r="L257" s="28" t="str">
        <f aca="false">IF(OR(K257="",J257=""),"",ROUND(J257*(SUMIFS('Vozidlo a sazby'!$D$14:$D$20,'Vozidlo a sazby'!$A$14:$A$20,"Základní náhrada",'Vozidlo a sazby'!$B$14:$B$20,"&lt;="&amp;A257,'Vozidlo a sazby'!$C$14:$C$20,"&gt;="&amp;A257)+'Vozidlo a sazby'!$B$6*K257/100),2))</f>
        <v/>
      </c>
      <c r="M257" s="29"/>
      <c r="N257" s="15" t="str">
        <f aca="false">IF(OR(A257="",M257=""),"",IF(M257-A257&lt;=7,"průběžně","dodatečně"))</f>
        <v/>
      </c>
      <c r="O257" s="15" t="str">
        <f aca="false">IF(A257="","",IF(AND(J257&lt;&gt;"",J257&lt;0),"konec je menší než začátek",IF(OR(E257="",F257=""),"doplňte účel a typ",IF(AND(A256&lt;&gt;"",A257&lt;A256),"datum před předchozí jízdou",""))))</f>
        <v/>
      </c>
    </row>
    <row r="258" customFormat="false" ht="15" hidden="false" customHeight="false" outlineLevel="0" collapsed="false">
      <c r="A258" s="29"/>
      <c r="B258" s="30"/>
      <c r="C258" s="10"/>
      <c r="D258" s="10"/>
      <c r="E258" s="10"/>
      <c r="F258" s="10"/>
      <c r="G258" s="10"/>
      <c r="H258" s="25" t="str">
        <f aca="false">IF(AND(A258="",I258=""),"",IF(I257="",H257,I257))</f>
        <v/>
      </c>
      <c r="I258" s="13"/>
      <c r="J258" s="25" t="str">
        <f aca="false">IF(OR(I258="",H258=""),"",I258-H258)</f>
        <v/>
      </c>
      <c r="K258" s="27" t="str">
        <f aca="false">IF(OR(A258="",F258&lt;&gt;"Služební"),"",SUMIFS('Vozidlo a sazby'!$D$14:$D$20,'Vozidlo a sazby'!$A$14:$A$20,'Vozidlo a sazby'!$B$5,'Vozidlo a sazby'!$B$14:$B$20,"&lt;="&amp;A258,'Vozidlo a sazby'!$C$14:$C$20,"&gt;="&amp;A258))</f>
        <v/>
      </c>
      <c r="L258" s="28" t="str">
        <f aca="false">IF(OR(K258="",J258=""),"",ROUND(J258*(SUMIFS('Vozidlo a sazby'!$D$14:$D$20,'Vozidlo a sazby'!$A$14:$A$20,"Základní náhrada",'Vozidlo a sazby'!$B$14:$B$20,"&lt;="&amp;A258,'Vozidlo a sazby'!$C$14:$C$20,"&gt;="&amp;A258)+'Vozidlo a sazby'!$B$6*K258/100),2))</f>
        <v/>
      </c>
      <c r="M258" s="29"/>
      <c r="N258" s="15" t="str">
        <f aca="false">IF(OR(A258="",M258=""),"",IF(M258-A258&lt;=7,"průběžně","dodatečně"))</f>
        <v/>
      </c>
      <c r="O258" s="15" t="str">
        <f aca="false">IF(A258="","",IF(AND(J258&lt;&gt;"",J258&lt;0),"konec je menší než začátek",IF(OR(E258="",F258=""),"doplňte účel a typ",IF(AND(A257&lt;&gt;"",A258&lt;A257),"datum před předchozí jízdou",""))))</f>
        <v/>
      </c>
    </row>
    <row r="259" customFormat="false" ht="15" hidden="false" customHeight="false" outlineLevel="0" collapsed="false">
      <c r="A259" s="29"/>
      <c r="B259" s="30"/>
      <c r="C259" s="10"/>
      <c r="D259" s="10"/>
      <c r="E259" s="10"/>
      <c r="F259" s="10"/>
      <c r="G259" s="10"/>
      <c r="H259" s="25" t="str">
        <f aca="false">IF(AND(A259="",I259=""),"",IF(I258="",H258,I258))</f>
        <v/>
      </c>
      <c r="I259" s="13"/>
      <c r="J259" s="25" t="str">
        <f aca="false">IF(OR(I259="",H259=""),"",I259-H259)</f>
        <v/>
      </c>
      <c r="K259" s="27" t="str">
        <f aca="false">IF(OR(A259="",F259&lt;&gt;"Služební"),"",SUMIFS('Vozidlo a sazby'!$D$14:$D$20,'Vozidlo a sazby'!$A$14:$A$20,'Vozidlo a sazby'!$B$5,'Vozidlo a sazby'!$B$14:$B$20,"&lt;="&amp;A259,'Vozidlo a sazby'!$C$14:$C$20,"&gt;="&amp;A259))</f>
        <v/>
      </c>
      <c r="L259" s="28" t="str">
        <f aca="false">IF(OR(K259="",J259=""),"",ROUND(J259*(SUMIFS('Vozidlo a sazby'!$D$14:$D$20,'Vozidlo a sazby'!$A$14:$A$20,"Základní náhrada",'Vozidlo a sazby'!$B$14:$B$20,"&lt;="&amp;A259,'Vozidlo a sazby'!$C$14:$C$20,"&gt;="&amp;A259)+'Vozidlo a sazby'!$B$6*K259/100),2))</f>
        <v/>
      </c>
      <c r="M259" s="29"/>
      <c r="N259" s="15" t="str">
        <f aca="false">IF(OR(A259="",M259=""),"",IF(M259-A259&lt;=7,"průběžně","dodatečně"))</f>
        <v/>
      </c>
      <c r="O259" s="15" t="str">
        <f aca="false">IF(A259="","",IF(AND(J259&lt;&gt;"",J259&lt;0),"konec je menší než začátek",IF(OR(E259="",F259=""),"doplňte účel a typ",IF(AND(A258&lt;&gt;"",A259&lt;A258),"datum před předchozí jízdou",""))))</f>
        <v/>
      </c>
    </row>
    <row r="260" customFormat="false" ht="15" hidden="false" customHeight="false" outlineLevel="0" collapsed="false">
      <c r="A260" s="29"/>
      <c r="B260" s="30"/>
      <c r="C260" s="10"/>
      <c r="D260" s="10"/>
      <c r="E260" s="10"/>
      <c r="F260" s="10"/>
      <c r="G260" s="10"/>
      <c r="H260" s="25" t="str">
        <f aca="false">IF(AND(A260="",I260=""),"",IF(I259="",H259,I259))</f>
        <v/>
      </c>
      <c r="I260" s="13"/>
      <c r="J260" s="25" t="str">
        <f aca="false">IF(OR(I260="",H260=""),"",I260-H260)</f>
        <v/>
      </c>
      <c r="K260" s="27" t="str">
        <f aca="false">IF(OR(A260="",F260&lt;&gt;"Služební"),"",SUMIFS('Vozidlo a sazby'!$D$14:$D$20,'Vozidlo a sazby'!$A$14:$A$20,'Vozidlo a sazby'!$B$5,'Vozidlo a sazby'!$B$14:$B$20,"&lt;="&amp;A260,'Vozidlo a sazby'!$C$14:$C$20,"&gt;="&amp;A260))</f>
        <v/>
      </c>
      <c r="L260" s="28" t="str">
        <f aca="false">IF(OR(K260="",J260=""),"",ROUND(J260*(SUMIFS('Vozidlo a sazby'!$D$14:$D$20,'Vozidlo a sazby'!$A$14:$A$20,"Základní náhrada",'Vozidlo a sazby'!$B$14:$B$20,"&lt;="&amp;A260,'Vozidlo a sazby'!$C$14:$C$20,"&gt;="&amp;A260)+'Vozidlo a sazby'!$B$6*K260/100),2))</f>
        <v/>
      </c>
      <c r="M260" s="29"/>
      <c r="N260" s="15" t="str">
        <f aca="false">IF(OR(A260="",M260=""),"",IF(M260-A260&lt;=7,"průběžně","dodatečně"))</f>
        <v/>
      </c>
      <c r="O260" s="15" t="str">
        <f aca="false">IF(A260="","",IF(AND(J260&lt;&gt;"",J260&lt;0),"konec je menší než začátek",IF(OR(E260="",F260=""),"doplňte účel a typ",IF(AND(A259&lt;&gt;"",A260&lt;A259),"datum před předchozí jízdou",""))))</f>
        <v/>
      </c>
    </row>
    <row r="261" customFormat="false" ht="15" hidden="false" customHeight="false" outlineLevel="0" collapsed="false">
      <c r="A261" s="29"/>
      <c r="B261" s="30"/>
      <c r="C261" s="10"/>
      <c r="D261" s="10"/>
      <c r="E261" s="10"/>
      <c r="F261" s="10"/>
      <c r="G261" s="10"/>
      <c r="H261" s="25" t="str">
        <f aca="false">IF(AND(A261="",I261=""),"",IF(I260="",H260,I260))</f>
        <v/>
      </c>
      <c r="I261" s="13"/>
      <c r="J261" s="25" t="str">
        <f aca="false">IF(OR(I261="",H261=""),"",I261-H261)</f>
        <v/>
      </c>
      <c r="K261" s="27" t="str">
        <f aca="false">IF(OR(A261="",F261&lt;&gt;"Služební"),"",SUMIFS('Vozidlo a sazby'!$D$14:$D$20,'Vozidlo a sazby'!$A$14:$A$20,'Vozidlo a sazby'!$B$5,'Vozidlo a sazby'!$B$14:$B$20,"&lt;="&amp;A261,'Vozidlo a sazby'!$C$14:$C$20,"&gt;="&amp;A261))</f>
        <v/>
      </c>
      <c r="L261" s="28" t="str">
        <f aca="false">IF(OR(K261="",J261=""),"",ROUND(J261*(SUMIFS('Vozidlo a sazby'!$D$14:$D$20,'Vozidlo a sazby'!$A$14:$A$20,"Základní náhrada",'Vozidlo a sazby'!$B$14:$B$20,"&lt;="&amp;A261,'Vozidlo a sazby'!$C$14:$C$20,"&gt;="&amp;A261)+'Vozidlo a sazby'!$B$6*K261/100),2))</f>
        <v/>
      </c>
      <c r="M261" s="29"/>
      <c r="N261" s="15" t="str">
        <f aca="false">IF(OR(A261="",M261=""),"",IF(M261-A261&lt;=7,"průběžně","dodatečně"))</f>
        <v/>
      </c>
      <c r="O261" s="15" t="str">
        <f aca="false">IF(A261="","",IF(AND(J261&lt;&gt;"",J261&lt;0),"konec je menší než začátek",IF(OR(E261="",F261=""),"doplňte účel a typ",IF(AND(A260&lt;&gt;"",A261&lt;A260),"datum před předchozí jízdou",""))))</f>
        <v/>
      </c>
    </row>
    <row r="262" customFormat="false" ht="15" hidden="false" customHeight="false" outlineLevel="0" collapsed="false">
      <c r="A262" s="29"/>
      <c r="B262" s="30"/>
      <c r="C262" s="10"/>
      <c r="D262" s="10"/>
      <c r="E262" s="10"/>
      <c r="F262" s="10"/>
      <c r="G262" s="10"/>
      <c r="H262" s="25" t="str">
        <f aca="false">IF(AND(A262="",I262=""),"",IF(I261="",H261,I261))</f>
        <v/>
      </c>
      <c r="I262" s="13"/>
      <c r="J262" s="25" t="str">
        <f aca="false">IF(OR(I262="",H262=""),"",I262-H262)</f>
        <v/>
      </c>
      <c r="K262" s="27" t="str">
        <f aca="false">IF(OR(A262="",F262&lt;&gt;"Služební"),"",SUMIFS('Vozidlo a sazby'!$D$14:$D$20,'Vozidlo a sazby'!$A$14:$A$20,'Vozidlo a sazby'!$B$5,'Vozidlo a sazby'!$B$14:$B$20,"&lt;="&amp;A262,'Vozidlo a sazby'!$C$14:$C$20,"&gt;="&amp;A262))</f>
        <v/>
      </c>
      <c r="L262" s="28" t="str">
        <f aca="false">IF(OR(K262="",J262=""),"",ROUND(J262*(SUMIFS('Vozidlo a sazby'!$D$14:$D$20,'Vozidlo a sazby'!$A$14:$A$20,"Základní náhrada",'Vozidlo a sazby'!$B$14:$B$20,"&lt;="&amp;A262,'Vozidlo a sazby'!$C$14:$C$20,"&gt;="&amp;A262)+'Vozidlo a sazby'!$B$6*K262/100),2))</f>
        <v/>
      </c>
      <c r="M262" s="29"/>
      <c r="N262" s="15" t="str">
        <f aca="false">IF(OR(A262="",M262=""),"",IF(M262-A262&lt;=7,"průběžně","dodatečně"))</f>
        <v/>
      </c>
      <c r="O262" s="15" t="str">
        <f aca="false">IF(A262="","",IF(AND(J262&lt;&gt;"",J262&lt;0),"konec je menší než začátek",IF(OR(E262="",F262=""),"doplňte účel a typ",IF(AND(A261&lt;&gt;"",A262&lt;A261),"datum před předchozí jízdou",""))))</f>
        <v/>
      </c>
    </row>
    <row r="263" customFormat="false" ht="15" hidden="false" customHeight="false" outlineLevel="0" collapsed="false">
      <c r="A263" s="29"/>
      <c r="B263" s="30"/>
      <c r="C263" s="10"/>
      <c r="D263" s="10"/>
      <c r="E263" s="10"/>
      <c r="F263" s="10"/>
      <c r="G263" s="10"/>
      <c r="H263" s="25" t="str">
        <f aca="false">IF(AND(A263="",I263=""),"",IF(I262="",H262,I262))</f>
        <v/>
      </c>
      <c r="I263" s="13"/>
      <c r="J263" s="25" t="str">
        <f aca="false">IF(OR(I263="",H263=""),"",I263-H263)</f>
        <v/>
      </c>
      <c r="K263" s="27" t="str">
        <f aca="false">IF(OR(A263="",F263&lt;&gt;"Služební"),"",SUMIFS('Vozidlo a sazby'!$D$14:$D$20,'Vozidlo a sazby'!$A$14:$A$20,'Vozidlo a sazby'!$B$5,'Vozidlo a sazby'!$B$14:$B$20,"&lt;="&amp;A263,'Vozidlo a sazby'!$C$14:$C$20,"&gt;="&amp;A263))</f>
        <v/>
      </c>
      <c r="L263" s="28" t="str">
        <f aca="false">IF(OR(K263="",J263=""),"",ROUND(J263*(SUMIFS('Vozidlo a sazby'!$D$14:$D$20,'Vozidlo a sazby'!$A$14:$A$20,"Základní náhrada",'Vozidlo a sazby'!$B$14:$B$20,"&lt;="&amp;A263,'Vozidlo a sazby'!$C$14:$C$20,"&gt;="&amp;A263)+'Vozidlo a sazby'!$B$6*K263/100),2))</f>
        <v/>
      </c>
      <c r="M263" s="29"/>
      <c r="N263" s="15" t="str">
        <f aca="false">IF(OR(A263="",M263=""),"",IF(M263-A263&lt;=7,"průběžně","dodatečně"))</f>
        <v/>
      </c>
      <c r="O263" s="15" t="str">
        <f aca="false">IF(A263="","",IF(AND(J263&lt;&gt;"",J263&lt;0),"konec je menší než začátek",IF(OR(E263="",F263=""),"doplňte účel a typ",IF(AND(A262&lt;&gt;"",A263&lt;A262),"datum před předchozí jízdou",""))))</f>
        <v/>
      </c>
    </row>
    <row r="264" customFormat="false" ht="15" hidden="false" customHeight="false" outlineLevel="0" collapsed="false">
      <c r="A264" s="29"/>
      <c r="B264" s="30"/>
      <c r="C264" s="10"/>
      <c r="D264" s="10"/>
      <c r="E264" s="10"/>
      <c r="F264" s="10"/>
      <c r="G264" s="10"/>
      <c r="H264" s="25" t="str">
        <f aca="false">IF(AND(A264="",I264=""),"",IF(I263="",H263,I263))</f>
        <v/>
      </c>
      <c r="I264" s="13"/>
      <c r="J264" s="25" t="str">
        <f aca="false">IF(OR(I264="",H264=""),"",I264-H264)</f>
        <v/>
      </c>
      <c r="K264" s="27" t="str">
        <f aca="false">IF(OR(A264="",F264&lt;&gt;"Služební"),"",SUMIFS('Vozidlo a sazby'!$D$14:$D$20,'Vozidlo a sazby'!$A$14:$A$20,'Vozidlo a sazby'!$B$5,'Vozidlo a sazby'!$B$14:$B$20,"&lt;="&amp;A264,'Vozidlo a sazby'!$C$14:$C$20,"&gt;="&amp;A264))</f>
        <v/>
      </c>
      <c r="L264" s="28" t="str">
        <f aca="false">IF(OR(K264="",J264=""),"",ROUND(J264*(SUMIFS('Vozidlo a sazby'!$D$14:$D$20,'Vozidlo a sazby'!$A$14:$A$20,"Základní náhrada",'Vozidlo a sazby'!$B$14:$B$20,"&lt;="&amp;A264,'Vozidlo a sazby'!$C$14:$C$20,"&gt;="&amp;A264)+'Vozidlo a sazby'!$B$6*K264/100),2))</f>
        <v/>
      </c>
      <c r="M264" s="29"/>
      <c r="N264" s="15" t="str">
        <f aca="false">IF(OR(A264="",M264=""),"",IF(M264-A264&lt;=7,"průběžně","dodatečně"))</f>
        <v/>
      </c>
      <c r="O264" s="15" t="str">
        <f aca="false">IF(A264="","",IF(AND(J264&lt;&gt;"",J264&lt;0),"konec je menší než začátek",IF(OR(E264="",F264=""),"doplňte účel a typ",IF(AND(A263&lt;&gt;"",A264&lt;A263),"datum před předchozí jízdou",""))))</f>
        <v/>
      </c>
    </row>
    <row r="265" customFormat="false" ht="15" hidden="false" customHeight="false" outlineLevel="0" collapsed="false">
      <c r="A265" s="29"/>
      <c r="B265" s="30"/>
      <c r="C265" s="10"/>
      <c r="D265" s="10"/>
      <c r="E265" s="10"/>
      <c r="F265" s="10"/>
      <c r="G265" s="10"/>
      <c r="H265" s="25" t="str">
        <f aca="false">IF(AND(A265="",I265=""),"",IF(I264="",H264,I264))</f>
        <v/>
      </c>
      <c r="I265" s="13"/>
      <c r="J265" s="25" t="str">
        <f aca="false">IF(OR(I265="",H265=""),"",I265-H265)</f>
        <v/>
      </c>
      <c r="K265" s="27" t="str">
        <f aca="false">IF(OR(A265="",F265&lt;&gt;"Služební"),"",SUMIFS('Vozidlo a sazby'!$D$14:$D$20,'Vozidlo a sazby'!$A$14:$A$20,'Vozidlo a sazby'!$B$5,'Vozidlo a sazby'!$B$14:$B$20,"&lt;="&amp;A265,'Vozidlo a sazby'!$C$14:$C$20,"&gt;="&amp;A265))</f>
        <v/>
      </c>
      <c r="L265" s="28" t="str">
        <f aca="false">IF(OR(K265="",J265=""),"",ROUND(J265*(SUMIFS('Vozidlo a sazby'!$D$14:$D$20,'Vozidlo a sazby'!$A$14:$A$20,"Základní náhrada",'Vozidlo a sazby'!$B$14:$B$20,"&lt;="&amp;A265,'Vozidlo a sazby'!$C$14:$C$20,"&gt;="&amp;A265)+'Vozidlo a sazby'!$B$6*K265/100),2))</f>
        <v/>
      </c>
      <c r="M265" s="29"/>
      <c r="N265" s="15" t="str">
        <f aca="false">IF(OR(A265="",M265=""),"",IF(M265-A265&lt;=7,"průběžně","dodatečně"))</f>
        <v/>
      </c>
      <c r="O265" s="15" t="str">
        <f aca="false">IF(A265="","",IF(AND(J265&lt;&gt;"",J265&lt;0),"konec je menší než začátek",IF(OR(E265="",F265=""),"doplňte účel a typ",IF(AND(A264&lt;&gt;"",A265&lt;A264),"datum před předchozí jízdou",""))))</f>
        <v/>
      </c>
    </row>
    <row r="266" customFormat="false" ht="15" hidden="false" customHeight="false" outlineLevel="0" collapsed="false">
      <c r="A266" s="29"/>
      <c r="B266" s="30"/>
      <c r="C266" s="10"/>
      <c r="D266" s="10"/>
      <c r="E266" s="10"/>
      <c r="F266" s="10"/>
      <c r="G266" s="10"/>
      <c r="H266" s="25" t="str">
        <f aca="false">IF(AND(A266="",I266=""),"",IF(I265="",H265,I265))</f>
        <v/>
      </c>
      <c r="I266" s="13"/>
      <c r="J266" s="25" t="str">
        <f aca="false">IF(OR(I266="",H266=""),"",I266-H266)</f>
        <v/>
      </c>
      <c r="K266" s="27" t="str">
        <f aca="false">IF(OR(A266="",F266&lt;&gt;"Služební"),"",SUMIFS('Vozidlo a sazby'!$D$14:$D$20,'Vozidlo a sazby'!$A$14:$A$20,'Vozidlo a sazby'!$B$5,'Vozidlo a sazby'!$B$14:$B$20,"&lt;="&amp;A266,'Vozidlo a sazby'!$C$14:$C$20,"&gt;="&amp;A266))</f>
        <v/>
      </c>
      <c r="L266" s="28" t="str">
        <f aca="false">IF(OR(K266="",J266=""),"",ROUND(J266*(SUMIFS('Vozidlo a sazby'!$D$14:$D$20,'Vozidlo a sazby'!$A$14:$A$20,"Základní náhrada",'Vozidlo a sazby'!$B$14:$B$20,"&lt;="&amp;A266,'Vozidlo a sazby'!$C$14:$C$20,"&gt;="&amp;A266)+'Vozidlo a sazby'!$B$6*K266/100),2))</f>
        <v/>
      </c>
      <c r="M266" s="29"/>
      <c r="N266" s="15" t="str">
        <f aca="false">IF(OR(A266="",M266=""),"",IF(M266-A266&lt;=7,"průběžně","dodatečně"))</f>
        <v/>
      </c>
      <c r="O266" s="15" t="str">
        <f aca="false">IF(A266="","",IF(AND(J266&lt;&gt;"",J266&lt;0),"konec je menší než začátek",IF(OR(E266="",F266=""),"doplňte účel a typ",IF(AND(A265&lt;&gt;"",A266&lt;A265),"datum před předchozí jízdou",""))))</f>
        <v/>
      </c>
    </row>
    <row r="267" customFormat="false" ht="15" hidden="false" customHeight="false" outlineLevel="0" collapsed="false">
      <c r="A267" s="29"/>
      <c r="B267" s="30"/>
      <c r="C267" s="10"/>
      <c r="D267" s="10"/>
      <c r="E267" s="10"/>
      <c r="F267" s="10"/>
      <c r="G267" s="10"/>
      <c r="H267" s="25" t="str">
        <f aca="false">IF(AND(A267="",I267=""),"",IF(I266="",H266,I266))</f>
        <v/>
      </c>
      <c r="I267" s="13"/>
      <c r="J267" s="25" t="str">
        <f aca="false">IF(OR(I267="",H267=""),"",I267-H267)</f>
        <v/>
      </c>
      <c r="K267" s="27" t="str">
        <f aca="false">IF(OR(A267="",F267&lt;&gt;"Služební"),"",SUMIFS('Vozidlo a sazby'!$D$14:$D$20,'Vozidlo a sazby'!$A$14:$A$20,'Vozidlo a sazby'!$B$5,'Vozidlo a sazby'!$B$14:$B$20,"&lt;="&amp;A267,'Vozidlo a sazby'!$C$14:$C$20,"&gt;="&amp;A267))</f>
        <v/>
      </c>
      <c r="L267" s="28" t="str">
        <f aca="false">IF(OR(K267="",J267=""),"",ROUND(J267*(SUMIFS('Vozidlo a sazby'!$D$14:$D$20,'Vozidlo a sazby'!$A$14:$A$20,"Základní náhrada",'Vozidlo a sazby'!$B$14:$B$20,"&lt;="&amp;A267,'Vozidlo a sazby'!$C$14:$C$20,"&gt;="&amp;A267)+'Vozidlo a sazby'!$B$6*K267/100),2))</f>
        <v/>
      </c>
      <c r="M267" s="29"/>
      <c r="N267" s="15" t="str">
        <f aca="false">IF(OR(A267="",M267=""),"",IF(M267-A267&lt;=7,"průběžně","dodatečně"))</f>
        <v/>
      </c>
      <c r="O267" s="15" t="str">
        <f aca="false">IF(A267="","",IF(AND(J267&lt;&gt;"",J267&lt;0),"konec je menší než začátek",IF(OR(E267="",F267=""),"doplňte účel a typ",IF(AND(A266&lt;&gt;"",A267&lt;A266),"datum před předchozí jízdou",""))))</f>
        <v/>
      </c>
    </row>
    <row r="268" customFormat="false" ht="15" hidden="false" customHeight="false" outlineLevel="0" collapsed="false">
      <c r="A268" s="29"/>
      <c r="B268" s="30"/>
      <c r="C268" s="10"/>
      <c r="D268" s="10"/>
      <c r="E268" s="10"/>
      <c r="F268" s="10"/>
      <c r="G268" s="10"/>
      <c r="H268" s="25" t="str">
        <f aca="false">IF(AND(A268="",I268=""),"",IF(I267="",H267,I267))</f>
        <v/>
      </c>
      <c r="I268" s="13"/>
      <c r="J268" s="25" t="str">
        <f aca="false">IF(OR(I268="",H268=""),"",I268-H268)</f>
        <v/>
      </c>
      <c r="K268" s="27" t="str">
        <f aca="false">IF(OR(A268="",F268&lt;&gt;"Služební"),"",SUMIFS('Vozidlo a sazby'!$D$14:$D$20,'Vozidlo a sazby'!$A$14:$A$20,'Vozidlo a sazby'!$B$5,'Vozidlo a sazby'!$B$14:$B$20,"&lt;="&amp;A268,'Vozidlo a sazby'!$C$14:$C$20,"&gt;="&amp;A268))</f>
        <v/>
      </c>
      <c r="L268" s="28" t="str">
        <f aca="false">IF(OR(K268="",J268=""),"",ROUND(J268*(SUMIFS('Vozidlo a sazby'!$D$14:$D$20,'Vozidlo a sazby'!$A$14:$A$20,"Základní náhrada",'Vozidlo a sazby'!$B$14:$B$20,"&lt;="&amp;A268,'Vozidlo a sazby'!$C$14:$C$20,"&gt;="&amp;A268)+'Vozidlo a sazby'!$B$6*K268/100),2))</f>
        <v/>
      </c>
      <c r="M268" s="29"/>
      <c r="N268" s="15" t="str">
        <f aca="false">IF(OR(A268="",M268=""),"",IF(M268-A268&lt;=7,"průběžně","dodatečně"))</f>
        <v/>
      </c>
      <c r="O268" s="15" t="str">
        <f aca="false">IF(A268="","",IF(AND(J268&lt;&gt;"",J268&lt;0),"konec je menší než začátek",IF(OR(E268="",F268=""),"doplňte účel a typ",IF(AND(A267&lt;&gt;"",A268&lt;A267),"datum před předchozí jízdou",""))))</f>
        <v/>
      </c>
    </row>
    <row r="269" customFormat="false" ht="15" hidden="false" customHeight="false" outlineLevel="0" collapsed="false">
      <c r="A269" s="29"/>
      <c r="B269" s="30"/>
      <c r="C269" s="10"/>
      <c r="D269" s="10"/>
      <c r="E269" s="10"/>
      <c r="F269" s="10"/>
      <c r="G269" s="10"/>
      <c r="H269" s="25" t="str">
        <f aca="false">IF(AND(A269="",I269=""),"",IF(I268="",H268,I268))</f>
        <v/>
      </c>
      <c r="I269" s="13"/>
      <c r="J269" s="25" t="str">
        <f aca="false">IF(OR(I269="",H269=""),"",I269-H269)</f>
        <v/>
      </c>
      <c r="K269" s="27" t="str">
        <f aca="false">IF(OR(A269="",F269&lt;&gt;"Služební"),"",SUMIFS('Vozidlo a sazby'!$D$14:$D$20,'Vozidlo a sazby'!$A$14:$A$20,'Vozidlo a sazby'!$B$5,'Vozidlo a sazby'!$B$14:$B$20,"&lt;="&amp;A269,'Vozidlo a sazby'!$C$14:$C$20,"&gt;="&amp;A269))</f>
        <v/>
      </c>
      <c r="L269" s="28" t="str">
        <f aca="false">IF(OR(K269="",J269=""),"",ROUND(J269*(SUMIFS('Vozidlo a sazby'!$D$14:$D$20,'Vozidlo a sazby'!$A$14:$A$20,"Základní náhrada",'Vozidlo a sazby'!$B$14:$B$20,"&lt;="&amp;A269,'Vozidlo a sazby'!$C$14:$C$20,"&gt;="&amp;A269)+'Vozidlo a sazby'!$B$6*K269/100),2))</f>
        <v/>
      </c>
      <c r="M269" s="29"/>
      <c r="N269" s="15" t="str">
        <f aca="false">IF(OR(A269="",M269=""),"",IF(M269-A269&lt;=7,"průběžně","dodatečně"))</f>
        <v/>
      </c>
      <c r="O269" s="15" t="str">
        <f aca="false">IF(A269="","",IF(AND(J269&lt;&gt;"",J269&lt;0),"konec je menší než začátek",IF(OR(E269="",F269=""),"doplňte účel a typ",IF(AND(A268&lt;&gt;"",A269&lt;A268),"datum před předchozí jízdou",""))))</f>
        <v/>
      </c>
    </row>
    <row r="270" customFormat="false" ht="15" hidden="false" customHeight="false" outlineLevel="0" collapsed="false">
      <c r="A270" s="29"/>
      <c r="B270" s="30"/>
      <c r="C270" s="10"/>
      <c r="D270" s="10"/>
      <c r="E270" s="10"/>
      <c r="F270" s="10"/>
      <c r="G270" s="10"/>
      <c r="H270" s="25" t="str">
        <f aca="false">IF(AND(A270="",I270=""),"",IF(I269="",H269,I269))</f>
        <v/>
      </c>
      <c r="I270" s="13"/>
      <c r="J270" s="25" t="str">
        <f aca="false">IF(OR(I270="",H270=""),"",I270-H270)</f>
        <v/>
      </c>
      <c r="K270" s="27" t="str">
        <f aca="false">IF(OR(A270="",F270&lt;&gt;"Služební"),"",SUMIFS('Vozidlo a sazby'!$D$14:$D$20,'Vozidlo a sazby'!$A$14:$A$20,'Vozidlo a sazby'!$B$5,'Vozidlo a sazby'!$B$14:$B$20,"&lt;="&amp;A270,'Vozidlo a sazby'!$C$14:$C$20,"&gt;="&amp;A270))</f>
        <v/>
      </c>
      <c r="L270" s="28" t="str">
        <f aca="false">IF(OR(K270="",J270=""),"",ROUND(J270*(SUMIFS('Vozidlo a sazby'!$D$14:$D$20,'Vozidlo a sazby'!$A$14:$A$20,"Základní náhrada",'Vozidlo a sazby'!$B$14:$B$20,"&lt;="&amp;A270,'Vozidlo a sazby'!$C$14:$C$20,"&gt;="&amp;A270)+'Vozidlo a sazby'!$B$6*K270/100),2))</f>
        <v/>
      </c>
      <c r="M270" s="29"/>
      <c r="N270" s="15" t="str">
        <f aca="false">IF(OR(A270="",M270=""),"",IF(M270-A270&lt;=7,"průběžně","dodatečně"))</f>
        <v/>
      </c>
      <c r="O270" s="15" t="str">
        <f aca="false">IF(A270="","",IF(AND(J270&lt;&gt;"",J270&lt;0),"konec je menší než začátek",IF(OR(E270="",F270=""),"doplňte účel a typ",IF(AND(A269&lt;&gt;"",A270&lt;A269),"datum před předchozí jízdou",""))))</f>
        <v/>
      </c>
    </row>
    <row r="271" customFormat="false" ht="15" hidden="false" customHeight="false" outlineLevel="0" collapsed="false">
      <c r="A271" s="29"/>
      <c r="B271" s="30"/>
      <c r="C271" s="10"/>
      <c r="D271" s="10"/>
      <c r="E271" s="10"/>
      <c r="F271" s="10"/>
      <c r="G271" s="10"/>
      <c r="H271" s="25" t="str">
        <f aca="false">IF(AND(A271="",I271=""),"",IF(I270="",H270,I270))</f>
        <v/>
      </c>
      <c r="I271" s="13"/>
      <c r="J271" s="25" t="str">
        <f aca="false">IF(OR(I271="",H271=""),"",I271-H271)</f>
        <v/>
      </c>
      <c r="K271" s="27" t="str">
        <f aca="false">IF(OR(A271="",F271&lt;&gt;"Služební"),"",SUMIFS('Vozidlo a sazby'!$D$14:$D$20,'Vozidlo a sazby'!$A$14:$A$20,'Vozidlo a sazby'!$B$5,'Vozidlo a sazby'!$B$14:$B$20,"&lt;="&amp;A271,'Vozidlo a sazby'!$C$14:$C$20,"&gt;="&amp;A271))</f>
        <v/>
      </c>
      <c r="L271" s="28" t="str">
        <f aca="false">IF(OR(K271="",J271=""),"",ROUND(J271*(SUMIFS('Vozidlo a sazby'!$D$14:$D$20,'Vozidlo a sazby'!$A$14:$A$20,"Základní náhrada",'Vozidlo a sazby'!$B$14:$B$20,"&lt;="&amp;A271,'Vozidlo a sazby'!$C$14:$C$20,"&gt;="&amp;A271)+'Vozidlo a sazby'!$B$6*K271/100),2))</f>
        <v/>
      </c>
      <c r="M271" s="29"/>
      <c r="N271" s="15" t="str">
        <f aca="false">IF(OR(A271="",M271=""),"",IF(M271-A271&lt;=7,"průběžně","dodatečně"))</f>
        <v/>
      </c>
      <c r="O271" s="15" t="str">
        <f aca="false">IF(A271="","",IF(AND(J271&lt;&gt;"",J271&lt;0),"konec je menší než začátek",IF(OR(E271="",F271=""),"doplňte účel a typ",IF(AND(A270&lt;&gt;"",A271&lt;A270),"datum před předchozí jízdou",""))))</f>
        <v/>
      </c>
    </row>
    <row r="272" customFormat="false" ht="15" hidden="false" customHeight="false" outlineLevel="0" collapsed="false">
      <c r="A272" s="29"/>
      <c r="B272" s="30"/>
      <c r="C272" s="10"/>
      <c r="D272" s="10"/>
      <c r="E272" s="10"/>
      <c r="F272" s="10"/>
      <c r="G272" s="10"/>
      <c r="H272" s="25" t="str">
        <f aca="false">IF(AND(A272="",I272=""),"",IF(I271="",H271,I271))</f>
        <v/>
      </c>
      <c r="I272" s="13"/>
      <c r="J272" s="25" t="str">
        <f aca="false">IF(OR(I272="",H272=""),"",I272-H272)</f>
        <v/>
      </c>
      <c r="K272" s="27" t="str">
        <f aca="false">IF(OR(A272="",F272&lt;&gt;"Služební"),"",SUMIFS('Vozidlo a sazby'!$D$14:$D$20,'Vozidlo a sazby'!$A$14:$A$20,'Vozidlo a sazby'!$B$5,'Vozidlo a sazby'!$B$14:$B$20,"&lt;="&amp;A272,'Vozidlo a sazby'!$C$14:$C$20,"&gt;="&amp;A272))</f>
        <v/>
      </c>
      <c r="L272" s="28" t="str">
        <f aca="false">IF(OR(K272="",J272=""),"",ROUND(J272*(SUMIFS('Vozidlo a sazby'!$D$14:$D$20,'Vozidlo a sazby'!$A$14:$A$20,"Základní náhrada",'Vozidlo a sazby'!$B$14:$B$20,"&lt;="&amp;A272,'Vozidlo a sazby'!$C$14:$C$20,"&gt;="&amp;A272)+'Vozidlo a sazby'!$B$6*K272/100),2))</f>
        <v/>
      </c>
      <c r="M272" s="29"/>
      <c r="N272" s="15" t="str">
        <f aca="false">IF(OR(A272="",M272=""),"",IF(M272-A272&lt;=7,"průběžně","dodatečně"))</f>
        <v/>
      </c>
      <c r="O272" s="15" t="str">
        <f aca="false">IF(A272="","",IF(AND(J272&lt;&gt;"",J272&lt;0),"konec je menší než začátek",IF(OR(E272="",F272=""),"doplňte účel a typ",IF(AND(A271&lt;&gt;"",A272&lt;A271),"datum před předchozí jízdou",""))))</f>
        <v/>
      </c>
    </row>
    <row r="273" customFormat="false" ht="15" hidden="false" customHeight="false" outlineLevel="0" collapsed="false">
      <c r="A273" s="29"/>
      <c r="B273" s="30"/>
      <c r="C273" s="10"/>
      <c r="D273" s="10"/>
      <c r="E273" s="10"/>
      <c r="F273" s="10"/>
      <c r="G273" s="10"/>
      <c r="H273" s="25" t="str">
        <f aca="false">IF(AND(A273="",I273=""),"",IF(I272="",H272,I272))</f>
        <v/>
      </c>
      <c r="I273" s="13"/>
      <c r="J273" s="25" t="str">
        <f aca="false">IF(OR(I273="",H273=""),"",I273-H273)</f>
        <v/>
      </c>
      <c r="K273" s="27" t="str">
        <f aca="false">IF(OR(A273="",F273&lt;&gt;"Služební"),"",SUMIFS('Vozidlo a sazby'!$D$14:$D$20,'Vozidlo a sazby'!$A$14:$A$20,'Vozidlo a sazby'!$B$5,'Vozidlo a sazby'!$B$14:$B$20,"&lt;="&amp;A273,'Vozidlo a sazby'!$C$14:$C$20,"&gt;="&amp;A273))</f>
        <v/>
      </c>
      <c r="L273" s="28" t="str">
        <f aca="false">IF(OR(K273="",J273=""),"",ROUND(J273*(SUMIFS('Vozidlo a sazby'!$D$14:$D$20,'Vozidlo a sazby'!$A$14:$A$20,"Základní náhrada",'Vozidlo a sazby'!$B$14:$B$20,"&lt;="&amp;A273,'Vozidlo a sazby'!$C$14:$C$20,"&gt;="&amp;A273)+'Vozidlo a sazby'!$B$6*K273/100),2))</f>
        <v/>
      </c>
      <c r="M273" s="29"/>
      <c r="N273" s="15" t="str">
        <f aca="false">IF(OR(A273="",M273=""),"",IF(M273-A273&lt;=7,"průběžně","dodatečně"))</f>
        <v/>
      </c>
      <c r="O273" s="15" t="str">
        <f aca="false">IF(A273="","",IF(AND(J273&lt;&gt;"",J273&lt;0),"konec je menší než začátek",IF(OR(E273="",F273=""),"doplňte účel a typ",IF(AND(A272&lt;&gt;"",A273&lt;A272),"datum před předchozí jízdou",""))))</f>
        <v/>
      </c>
    </row>
    <row r="274" customFormat="false" ht="15" hidden="false" customHeight="false" outlineLevel="0" collapsed="false">
      <c r="A274" s="29"/>
      <c r="B274" s="30"/>
      <c r="C274" s="10"/>
      <c r="D274" s="10"/>
      <c r="E274" s="10"/>
      <c r="F274" s="10"/>
      <c r="G274" s="10"/>
      <c r="H274" s="25" t="str">
        <f aca="false">IF(AND(A274="",I274=""),"",IF(I273="",H273,I273))</f>
        <v/>
      </c>
      <c r="I274" s="13"/>
      <c r="J274" s="25" t="str">
        <f aca="false">IF(OR(I274="",H274=""),"",I274-H274)</f>
        <v/>
      </c>
      <c r="K274" s="27" t="str">
        <f aca="false">IF(OR(A274="",F274&lt;&gt;"Služební"),"",SUMIFS('Vozidlo a sazby'!$D$14:$D$20,'Vozidlo a sazby'!$A$14:$A$20,'Vozidlo a sazby'!$B$5,'Vozidlo a sazby'!$B$14:$B$20,"&lt;="&amp;A274,'Vozidlo a sazby'!$C$14:$C$20,"&gt;="&amp;A274))</f>
        <v/>
      </c>
      <c r="L274" s="28" t="str">
        <f aca="false">IF(OR(K274="",J274=""),"",ROUND(J274*(SUMIFS('Vozidlo a sazby'!$D$14:$D$20,'Vozidlo a sazby'!$A$14:$A$20,"Základní náhrada",'Vozidlo a sazby'!$B$14:$B$20,"&lt;="&amp;A274,'Vozidlo a sazby'!$C$14:$C$20,"&gt;="&amp;A274)+'Vozidlo a sazby'!$B$6*K274/100),2))</f>
        <v/>
      </c>
      <c r="M274" s="29"/>
      <c r="N274" s="15" t="str">
        <f aca="false">IF(OR(A274="",M274=""),"",IF(M274-A274&lt;=7,"průběžně","dodatečně"))</f>
        <v/>
      </c>
      <c r="O274" s="15" t="str">
        <f aca="false">IF(A274="","",IF(AND(J274&lt;&gt;"",J274&lt;0),"konec je menší než začátek",IF(OR(E274="",F274=""),"doplňte účel a typ",IF(AND(A273&lt;&gt;"",A274&lt;A273),"datum před předchozí jízdou",""))))</f>
        <v/>
      </c>
    </row>
    <row r="275" customFormat="false" ht="15" hidden="false" customHeight="false" outlineLevel="0" collapsed="false">
      <c r="A275" s="29"/>
      <c r="B275" s="30"/>
      <c r="C275" s="10"/>
      <c r="D275" s="10"/>
      <c r="E275" s="10"/>
      <c r="F275" s="10"/>
      <c r="G275" s="10"/>
      <c r="H275" s="25" t="str">
        <f aca="false">IF(AND(A275="",I275=""),"",IF(I274="",H274,I274))</f>
        <v/>
      </c>
      <c r="I275" s="13"/>
      <c r="J275" s="25" t="str">
        <f aca="false">IF(OR(I275="",H275=""),"",I275-H275)</f>
        <v/>
      </c>
      <c r="K275" s="27" t="str">
        <f aca="false">IF(OR(A275="",F275&lt;&gt;"Služební"),"",SUMIFS('Vozidlo a sazby'!$D$14:$D$20,'Vozidlo a sazby'!$A$14:$A$20,'Vozidlo a sazby'!$B$5,'Vozidlo a sazby'!$B$14:$B$20,"&lt;="&amp;A275,'Vozidlo a sazby'!$C$14:$C$20,"&gt;="&amp;A275))</f>
        <v/>
      </c>
      <c r="L275" s="28" t="str">
        <f aca="false">IF(OR(K275="",J275=""),"",ROUND(J275*(SUMIFS('Vozidlo a sazby'!$D$14:$D$20,'Vozidlo a sazby'!$A$14:$A$20,"Základní náhrada",'Vozidlo a sazby'!$B$14:$B$20,"&lt;="&amp;A275,'Vozidlo a sazby'!$C$14:$C$20,"&gt;="&amp;A275)+'Vozidlo a sazby'!$B$6*K275/100),2))</f>
        <v/>
      </c>
      <c r="M275" s="29"/>
      <c r="N275" s="15" t="str">
        <f aca="false">IF(OR(A275="",M275=""),"",IF(M275-A275&lt;=7,"průběžně","dodatečně"))</f>
        <v/>
      </c>
      <c r="O275" s="15" t="str">
        <f aca="false">IF(A275="","",IF(AND(J275&lt;&gt;"",J275&lt;0),"konec je menší než začátek",IF(OR(E275="",F275=""),"doplňte účel a typ",IF(AND(A274&lt;&gt;"",A275&lt;A274),"datum před předchozí jízdou",""))))</f>
        <v/>
      </c>
    </row>
    <row r="276" customFormat="false" ht="15" hidden="false" customHeight="false" outlineLevel="0" collapsed="false">
      <c r="A276" s="29"/>
      <c r="B276" s="30"/>
      <c r="C276" s="10"/>
      <c r="D276" s="10"/>
      <c r="E276" s="10"/>
      <c r="F276" s="10"/>
      <c r="G276" s="10"/>
      <c r="H276" s="25" t="str">
        <f aca="false">IF(AND(A276="",I276=""),"",IF(I275="",H275,I275))</f>
        <v/>
      </c>
      <c r="I276" s="13"/>
      <c r="J276" s="25" t="str">
        <f aca="false">IF(OR(I276="",H276=""),"",I276-H276)</f>
        <v/>
      </c>
      <c r="K276" s="27" t="str">
        <f aca="false">IF(OR(A276="",F276&lt;&gt;"Služební"),"",SUMIFS('Vozidlo a sazby'!$D$14:$D$20,'Vozidlo a sazby'!$A$14:$A$20,'Vozidlo a sazby'!$B$5,'Vozidlo a sazby'!$B$14:$B$20,"&lt;="&amp;A276,'Vozidlo a sazby'!$C$14:$C$20,"&gt;="&amp;A276))</f>
        <v/>
      </c>
      <c r="L276" s="28" t="str">
        <f aca="false">IF(OR(K276="",J276=""),"",ROUND(J276*(SUMIFS('Vozidlo a sazby'!$D$14:$D$20,'Vozidlo a sazby'!$A$14:$A$20,"Základní náhrada",'Vozidlo a sazby'!$B$14:$B$20,"&lt;="&amp;A276,'Vozidlo a sazby'!$C$14:$C$20,"&gt;="&amp;A276)+'Vozidlo a sazby'!$B$6*K276/100),2))</f>
        <v/>
      </c>
      <c r="M276" s="29"/>
      <c r="N276" s="15" t="str">
        <f aca="false">IF(OR(A276="",M276=""),"",IF(M276-A276&lt;=7,"průběžně","dodatečně"))</f>
        <v/>
      </c>
      <c r="O276" s="15" t="str">
        <f aca="false">IF(A276="","",IF(AND(J276&lt;&gt;"",J276&lt;0),"konec je menší než začátek",IF(OR(E276="",F276=""),"doplňte účel a typ",IF(AND(A275&lt;&gt;"",A276&lt;A275),"datum před předchozí jízdou",""))))</f>
        <v/>
      </c>
    </row>
    <row r="277" customFormat="false" ht="15" hidden="false" customHeight="false" outlineLevel="0" collapsed="false">
      <c r="A277" s="29"/>
      <c r="B277" s="30"/>
      <c r="C277" s="10"/>
      <c r="D277" s="10"/>
      <c r="E277" s="10"/>
      <c r="F277" s="10"/>
      <c r="G277" s="10"/>
      <c r="H277" s="25" t="str">
        <f aca="false">IF(AND(A277="",I277=""),"",IF(I276="",H276,I276))</f>
        <v/>
      </c>
      <c r="I277" s="13"/>
      <c r="J277" s="25" t="str">
        <f aca="false">IF(OR(I277="",H277=""),"",I277-H277)</f>
        <v/>
      </c>
      <c r="K277" s="27" t="str">
        <f aca="false">IF(OR(A277="",F277&lt;&gt;"Služební"),"",SUMIFS('Vozidlo a sazby'!$D$14:$D$20,'Vozidlo a sazby'!$A$14:$A$20,'Vozidlo a sazby'!$B$5,'Vozidlo a sazby'!$B$14:$B$20,"&lt;="&amp;A277,'Vozidlo a sazby'!$C$14:$C$20,"&gt;="&amp;A277))</f>
        <v/>
      </c>
      <c r="L277" s="28" t="str">
        <f aca="false">IF(OR(K277="",J277=""),"",ROUND(J277*(SUMIFS('Vozidlo a sazby'!$D$14:$D$20,'Vozidlo a sazby'!$A$14:$A$20,"Základní náhrada",'Vozidlo a sazby'!$B$14:$B$20,"&lt;="&amp;A277,'Vozidlo a sazby'!$C$14:$C$20,"&gt;="&amp;A277)+'Vozidlo a sazby'!$B$6*K277/100),2))</f>
        <v/>
      </c>
      <c r="M277" s="29"/>
      <c r="N277" s="15" t="str">
        <f aca="false">IF(OR(A277="",M277=""),"",IF(M277-A277&lt;=7,"průběžně","dodatečně"))</f>
        <v/>
      </c>
      <c r="O277" s="15" t="str">
        <f aca="false">IF(A277="","",IF(AND(J277&lt;&gt;"",J277&lt;0),"konec je menší než začátek",IF(OR(E277="",F277=""),"doplňte účel a typ",IF(AND(A276&lt;&gt;"",A277&lt;A276),"datum před předchozí jízdou",""))))</f>
        <v/>
      </c>
    </row>
    <row r="278" customFormat="false" ht="15" hidden="false" customHeight="false" outlineLevel="0" collapsed="false">
      <c r="A278" s="29"/>
      <c r="B278" s="30"/>
      <c r="C278" s="10"/>
      <c r="D278" s="10"/>
      <c r="E278" s="10"/>
      <c r="F278" s="10"/>
      <c r="G278" s="10"/>
      <c r="H278" s="25" t="str">
        <f aca="false">IF(AND(A278="",I278=""),"",IF(I277="",H277,I277))</f>
        <v/>
      </c>
      <c r="I278" s="13"/>
      <c r="J278" s="25" t="str">
        <f aca="false">IF(OR(I278="",H278=""),"",I278-H278)</f>
        <v/>
      </c>
      <c r="K278" s="27" t="str">
        <f aca="false">IF(OR(A278="",F278&lt;&gt;"Služební"),"",SUMIFS('Vozidlo a sazby'!$D$14:$D$20,'Vozidlo a sazby'!$A$14:$A$20,'Vozidlo a sazby'!$B$5,'Vozidlo a sazby'!$B$14:$B$20,"&lt;="&amp;A278,'Vozidlo a sazby'!$C$14:$C$20,"&gt;="&amp;A278))</f>
        <v/>
      </c>
      <c r="L278" s="28" t="str">
        <f aca="false">IF(OR(K278="",J278=""),"",ROUND(J278*(SUMIFS('Vozidlo a sazby'!$D$14:$D$20,'Vozidlo a sazby'!$A$14:$A$20,"Základní náhrada",'Vozidlo a sazby'!$B$14:$B$20,"&lt;="&amp;A278,'Vozidlo a sazby'!$C$14:$C$20,"&gt;="&amp;A278)+'Vozidlo a sazby'!$B$6*K278/100),2))</f>
        <v/>
      </c>
      <c r="M278" s="29"/>
      <c r="N278" s="15" t="str">
        <f aca="false">IF(OR(A278="",M278=""),"",IF(M278-A278&lt;=7,"průběžně","dodatečně"))</f>
        <v/>
      </c>
      <c r="O278" s="15" t="str">
        <f aca="false">IF(A278="","",IF(AND(J278&lt;&gt;"",J278&lt;0),"konec je menší než začátek",IF(OR(E278="",F278=""),"doplňte účel a typ",IF(AND(A277&lt;&gt;"",A278&lt;A277),"datum před předchozí jízdou",""))))</f>
        <v/>
      </c>
    </row>
    <row r="279" customFormat="false" ht="15" hidden="false" customHeight="false" outlineLevel="0" collapsed="false">
      <c r="A279" s="29"/>
      <c r="B279" s="30"/>
      <c r="C279" s="10"/>
      <c r="D279" s="10"/>
      <c r="E279" s="10"/>
      <c r="F279" s="10"/>
      <c r="G279" s="10"/>
      <c r="H279" s="25" t="str">
        <f aca="false">IF(AND(A279="",I279=""),"",IF(I278="",H278,I278))</f>
        <v/>
      </c>
      <c r="I279" s="13"/>
      <c r="J279" s="25" t="str">
        <f aca="false">IF(OR(I279="",H279=""),"",I279-H279)</f>
        <v/>
      </c>
      <c r="K279" s="27" t="str">
        <f aca="false">IF(OR(A279="",F279&lt;&gt;"Služební"),"",SUMIFS('Vozidlo a sazby'!$D$14:$D$20,'Vozidlo a sazby'!$A$14:$A$20,'Vozidlo a sazby'!$B$5,'Vozidlo a sazby'!$B$14:$B$20,"&lt;="&amp;A279,'Vozidlo a sazby'!$C$14:$C$20,"&gt;="&amp;A279))</f>
        <v/>
      </c>
      <c r="L279" s="28" t="str">
        <f aca="false">IF(OR(K279="",J279=""),"",ROUND(J279*(SUMIFS('Vozidlo a sazby'!$D$14:$D$20,'Vozidlo a sazby'!$A$14:$A$20,"Základní náhrada",'Vozidlo a sazby'!$B$14:$B$20,"&lt;="&amp;A279,'Vozidlo a sazby'!$C$14:$C$20,"&gt;="&amp;A279)+'Vozidlo a sazby'!$B$6*K279/100),2))</f>
        <v/>
      </c>
      <c r="M279" s="29"/>
      <c r="N279" s="15" t="str">
        <f aca="false">IF(OR(A279="",M279=""),"",IF(M279-A279&lt;=7,"průběžně","dodatečně"))</f>
        <v/>
      </c>
      <c r="O279" s="15" t="str">
        <f aca="false">IF(A279="","",IF(AND(J279&lt;&gt;"",J279&lt;0),"konec je menší než začátek",IF(OR(E279="",F279=""),"doplňte účel a typ",IF(AND(A278&lt;&gt;"",A279&lt;A278),"datum před předchozí jízdou",""))))</f>
        <v/>
      </c>
    </row>
    <row r="280" customFormat="false" ht="15" hidden="false" customHeight="false" outlineLevel="0" collapsed="false">
      <c r="A280" s="29"/>
      <c r="B280" s="30"/>
      <c r="C280" s="10"/>
      <c r="D280" s="10"/>
      <c r="E280" s="10"/>
      <c r="F280" s="10"/>
      <c r="G280" s="10"/>
      <c r="H280" s="25" t="str">
        <f aca="false">IF(AND(A280="",I280=""),"",IF(I279="",H279,I279))</f>
        <v/>
      </c>
      <c r="I280" s="13"/>
      <c r="J280" s="25" t="str">
        <f aca="false">IF(OR(I280="",H280=""),"",I280-H280)</f>
        <v/>
      </c>
      <c r="K280" s="27" t="str">
        <f aca="false">IF(OR(A280="",F280&lt;&gt;"Služební"),"",SUMIFS('Vozidlo a sazby'!$D$14:$D$20,'Vozidlo a sazby'!$A$14:$A$20,'Vozidlo a sazby'!$B$5,'Vozidlo a sazby'!$B$14:$B$20,"&lt;="&amp;A280,'Vozidlo a sazby'!$C$14:$C$20,"&gt;="&amp;A280))</f>
        <v/>
      </c>
      <c r="L280" s="28" t="str">
        <f aca="false">IF(OR(K280="",J280=""),"",ROUND(J280*(SUMIFS('Vozidlo a sazby'!$D$14:$D$20,'Vozidlo a sazby'!$A$14:$A$20,"Základní náhrada",'Vozidlo a sazby'!$B$14:$B$20,"&lt;="&amp;A280,'Vozidlo a sazby'!$C$14:$C$20,"&gt;="&amp;A280)+'Vozidlo a sazby'!$B$6*K280/100),2))</f>
        <v/>
      </c>
      <c r="M280" s="29"/>
      <c r="N280" s="15" t="str">
        <f aca="false">IF(OR(A280="",M280=""),"",IF(M280-A280&lt;=7,"průběžně","dodatečně"))</f>
        <v/>
      </c>
      <c r="O280" s="15" t="str">
        <f aca="false">IF(A280="","",IF(AND(J280&lt;&gt;"",J280&lt;0),"konec je menší než začátek",IF(OR(E280="",F280=""),"doplňte účel a typ",IF(AND(A279&lt;&gt;"",A280&lt;A279),"datum před předchozí jízdou",""))))</f>
        <v/>
      </c>
    </row>
    <row r="281" customFormat="false" ht="15" hidden="false" customHeight="false" outlineLevel="0" collapsed="false">
      <c r="A281" s="29"/>
      <c r="B281" s="30"/>
      <c r="C281" s="10"/>
      <c r="D281" s="10"/>
      <c r="E281" s="10"/>
      <c r="F281" s="10"/>
      <c r="G281" s="10"/>
      <c r="H281" s="25" t="str">
        <f aca="false">IF(AND(A281="",I281=""),"",IF(I280="",H280,I280))</f>
        <v/>
      </c>
      <c r="I281" s="13"/>
      <c r="J281" s="25" t="str">
        <f aca="false">IF(OR(I281="",H281=""),"",I281-H281)</f>
        <v/>
      </c>
      <c r="K281" s="27" t="str">
        <f aca="false">IF(OR(A281="",F281&lt;&gt;"Služební"),"",SUMIFS('Vozidlo a sazby'!$D$14:$D$20,'Vozidlo a sazby'!$A$14:$A$20,'Vozidlo a sazby'!$B$5,'Vozidlo a sazby'!$B$14:$B$20,"&lt;="&amp;A281,'Vozidlo a sazby'!$C$14:$C$20,"&gt;="&amp;A281))</f>
        <v/>
      </c>
      <c r="L281" s="28" t="str">
        <f aca="false">IF(OR(K281="",J281=""),"",ROUND(J281*(SUMIFS('Vozidlo a sazby'!$D$14:$D$20,'Vozidlo a sazby'!$A$14:$A$20,"Základní náhrada",'Vozidlo a sazby'!$B$14:$B$20,"&lt;="&amp;A281,'Vozidlo a sazby'!$C$14:$C$20,"&gt;="&amp;A281)+'Vozidlo a sazby'!$B$6*K281/100),2))</f>
        <v/>
      </c>
      <c r="M281" s="29"/>
      <c r="N281" s="15" t="str">
        <f aca="false">IF(OR(A281="",M281=""),"",IF(M281-A281&lt;=7,"průběžně","dodatečně"))</f>
        <v/>
      </c>
      <c r="O281" s="15" t="str">
        <f aca="false">IF(A281="","",IF(AND(J281&lt;&gt;"",J281&lt;0),"konec je menší než začátek",IF(OR(E281="",F281=""),"doplňte účel a typ",IF(AND(A280&lt;&gt;"",A281&lt;A280),"datum před předchozí jízdou",""))))</f>
        <v/>
      </c>
    </row>
    <row r="282" customFormat="false" ht="15" hidden="false" customHeight="false" outlineLevel="0" collapsed="false">
      <c r="A282" s="29"/>
      <c r="B282" s="30"/>
      <c r="C282" s="10"/>
      <c r="D282" s="10"/>
      <c r="E282" s="10"/>
      <c r="F282" s="10"/>
      <c r="G282" s="10"/>
      <c r="H282" s="25" t="str">
        <f aca="false">IF(AND(A282="",I282=""),"",IF(I281="",H281,I281))</f>
        <v/>
      </c>
      <c r="I282" s="13"/>
      <c r="J282" s="25" t="str">
        <f aca="false">IF(OR(I282="",H282=""),"",I282-H282)</f>
        <v/>
      </c>
      <c r="K282" s="27" t="str">
        <f aca="false">IF(OR(A282="",F282&lt;&gt;"Služební"),"",SUMIFS('Vozidlo a sazby'!$D$14:$D$20,'Vozidlo a sazby'!$A$14:$A$20,'Vozidlo a sazby'!$B$5,'Vozidlo a sazby'!$B$14:$B$20,"&lt;="&amp;A282,'Vozidlo a sazby'!$C$14:$C$20,"&gt;="&amp;A282))</f>
        <v/>
      </c>
      <c r="L282" s="28" t="str">
        <f aca="false">IF(OR(K282="",J282=""),"",ROUND(J282*(SUMIFS('Vozidlo a sazby'!$D$14:$D$20,'Vozidlo a sazby'!$A$14:$A$20,"Základní náhrada",'Vozidlo a sazby'!$B$14:$B$20,"&lt;="&amp;A282,'Vozidlo a sazby'!$C$14:$C$20,"&gt;="&amp;A282)+'Vozidlo a sazby'!$B$6*K282/100),2))</f>
        <v/>
      </c>
      <c r="M282" s="29"/>
      <c r="N282" s="15" t="str">
        <f aca="false">IF(OR(A282="",M282=""),"",IF(M282-A282&lt;=7,"průběžně","dodatečně"))</f>
        <v/>
      </c>
      <c r="O282" s="15" t="str">
        <f aca="false">IF(A282="","",IF(AND(J282&lt;&gt;"",J282&lt;0),"konec je menší než začátek",IF(OR(E282="",F282=""),"doplňte účel a typ",IF(AND(A281&lt;&gt;"",A282&lt;A281),"datum před předchozí jízdou",""))))</f>
        <v/>
      </c>
    </row>
    <row r="283" customFormat="false" ht="15" hidden="false" customHeight="false" outlineLevel="0" collapsed="false">
      <c r="A283" s="29"/>
      <c r="B283" s="30"/>
      <c r="C283" s="10"/>
      <c r="D283" s="10"/>
      <c r="E283" s="10"/>
      <c r="F283" s="10"/>
      <c r="G283" s="10"/>
      <c r="H283" s="25" t="str">
        <f aca="false">IF(AND(A283="",I283=""),"",IF(I282="",H282,I282))</f>
        <v/>
      </c>
      <c r="I283" s="13"/>
      <c r="J283" s="25" t="str">
        <f aca="false">IF(OR(I283="",H283=""),"",I283-H283)</f>
        <v/>
      </c>
      <c r="K283" s="27" t="str">
        <f aca="false">IF(OR(A283="",F283&lt;&gt;"Služební"),"",SUMIFS('Vozidlo a sazby'!$D$14:$D$20,'Vozidlo a sazby'!$A$14:$A$20,'Vozidlo a sazby'!$B$5,'Vozidlo a sazby'!$B$14:$B$20,"&lt;="&amp;A283,'Vozidlo a sazby'!$C$14:$C$20,"&gt;="&amp;A283))</f>
        <v/>
      </c>
      <c r="L283" s="28" t="str">
        <f aca="false">IF(OR(K283="",J283=""),"",ROUND(J283*(SUMIFS('Vozidlo a sazby'!$D$14:$D$20,'Vozidlo a sazby'!$A$14:$A$20,"Základní náhrada",'Vozidlo a sazby'!$B$14:$B$20,"&lt;="&amp;A283,'Vozidlo a sazby'!$C$14:$C$20,"&gt;="&amp;A283)+'Vozidlo a sazby'!$B$6*K283/100),2))</f>
        <v/>
      </c>
      <c r="M283" s="29"/>
      <c r="N283" s="15" t="str">
        <f aca="false">IF(OR(A283="",M283=""),"",IF(M283-A283&lt;=7,"průběžně","dodatečně"))</f>
        <v/>
      </c>
      <c r="O283" s="15" t="str">
        <f aca="false">IF(A283="","",IF(AND(J283&lt;&gt;"",J283&lt;0),"konec je menší než začátek",IF(OR(E283="",F283=""),"doplňte účel a typ",IF(AND(A282&lt;&gt;"",A283&lt;A282),"datum před předchozí jízdou",""))))</f>
        <v/>
      </c>
    </row>
    <row r="284" customFormat="false" ht="15" hidden="false" customHeight="false" outlineLevel="0" collapsed="false">
      <c r="A284" s="29"/>
      <c r="B284" s="30"/>
      <c r="C284" s="10"/>
      <c r="D284" s="10"/>
      <c r="E284" s="10"/>
      <c r="F284" s="10"/>
      <c r="G284" s="10"/>
      <c r="H284" s="25" t="str">
        <f aca="false">IF(AND(A284="",I284=""),"",IF(I283="",H283,I283))</f>
        <v/>
      </c>
      <c r="I284" s="13"/>
      <c r="J284" s="25" t="str">
        <f aca="false">IF(OR(I284="",H284=""),"",I284-H284)</f>
        <v/>
      </c>
      <c r="K284" s="27" t="str">
        <f aca="false">IF(OR(A284="",F284&lt;&gt;"Služební"),"",SUMIFS('Vozidlo a sazby'!$D$14:$D$20,'Vozidlo a sazby'!$A$14:$A$20,'Vozidlo a sazby'!$B$5,'Vozidlo a sazby'!$B$14:$B$20,"&lt;="&amp;A284,'Vozidlo a sazby'!$C$14:$C$20,"&gt;="&amp;A284))</f>
        <v/>
      </c>
      <c r="L284" s="28" t="str">
        <f aca="false">IF(OR(K284="",J284=""),"",ROUND(J284*(SUMIFS('Vozidlo a sazby'!$D$14:$D$20,'Vozidlo a sazby'!$A$14:$A$20,"Základní náhrada",'Vozidlo a sazby'!$B$14:$B$20,"&lt;="&amp;A284,'Vozidlo a sazby'!$C$14:$C$20,"&gt;="&amp;A284)+'Vozidlo a sazby'!$B$6*K284/100),2))</f>
        <v/>
      </c>
      <c r="M284" s="29"/>
      <c r="N284" s="15" t="str">
        <f aca="false">IF(OR(A284="",M284=""),"",IF(M284-A284&lt;=7,"průběžně","dodatečně"))</f>
        <v/>
      </c>
      <c r="O284" s="15" t="str">
        <f aca="false">IF(A284="","",IF(AND(J284&lt;&gt;"",J284&lt;0),"konec je menší než začátek",IF(OR(E284="",F284=""),"doplňte účel a typ",IF(AND(A283&lt;&gt;"",A284&lt;A283),"datum před předchozí jízdou",""))))</f>
        <v/>
      </c>
    </row>
    <row r="285" customFormat="false" ht="15" hidden="false" customHeight="false" outlineLevel="0" collapsed="false">
      <c r="A285" s="29"/>
      <c r="B285" s="30"/>
      <c r="C285" s="10"/>
      <c r="D285" s="10"/>
      <c r="E285" s="10"/>
      <c r="F285" s="10"/>
      <c r="G285" s="10"/>
      <c r="H285" s="25" t="str">
        <f aca="false">IF(AND(A285="",I285=""),"",IF(I284="",H284,I284))</f>
        <v/>
      </c>
      <c r="I285" s="13"/>
      <c r="J285" s="25" t="str">
        <f aca="false">IF(OR(I285="",H285=""),"",I285-H285)</f>
        <v/>
      </c>
      <c r="K285" s="27" t="str">
        <f aca="false">IF(OR(A285="",F285&lt;&gt;"Služební"),"",SUMIFS('Vozidlo a sazby'!$D$14:$D$20,'Vozidlo a sazby'!$A$14:$A$20,'Vozidlo a sazby'!$B$5,'Vozidlo a sazby'!$B$14:$B$20,"&lt;="&amp;A285,'Vozidlo a sazby'!$C$14:$C$20,"&gt;="&amp;A285))</f>
        <v/>
      </c>
      <c r="L285" s="28" t="str">
        <f aca="false">IF(OR(K285="",J285=""),"",ROUND(J285*(SUMIFS('Vozidlo a sazby'!$D$14:$D$20,'Vozidlo a sazby'!$A$14:$A$20,"Základní náhrada",'Vozidlo a sazby'!$B$14:$B$20,"&lt;="&amp;A285,'Vozidlo a sazby'!$C$14:$C$20,"&gt;="&amp;A285)+'Vozidlo a sazby'!$B$6*K285/100),2))</f>
        <v/>
      </c>
      <c r="M285" s="29"/>
      <c r="N285" s="15" t="str">
        <f aca="false">IF(OR(A285="",M285=""),"",IF(M285-A285&lt;=7,"průběžně","dodatečně"))</f>
        <v/>
      </c>
      <c r="O285" s="15" t="str">
        <f aca="false">IF(A285="","",IF(AND(J285&lt;&gt;"",J285&lt;0),"konec je menší než začátek",IF(OR(E285="",F285=""),"doplňte účel a typ",IF(AND(A284&lt;&gt;"",A285&lt;A284),"datum před předchozí jízdou",""))))</f>
        <v/>
      </c>
    </row>
    <row r="286" customFormat="false" ht="15" hidden="false" customHeight="false" outlineLevel="0" collapsed="false">
      <c r="A286" s="29"/>
      <c r="B286" s="30"/>
      <c r="C286" s="10"/>
      <c r="D286" s="10"/>
      <c r="E286" s="10"/>
      <c r="F286" s="10"/>
      <c r="G286" s="10"/>
      <c r="H286" s="25" t="str">
        <f aca="false">IF(AND(A286="",I286=""),"",IF(I285="",H285,I285))</f>
        <v/>
      </c>
      <c r="I286" s="13"/>
      <c r="J286" s="25" t="str">
        <f aca="false">IF(OR(I286="",H286=""),"",I286-H286)</f>
        <v/>
      </c>
      <c r="K286" s="27" t="str">
        <f aca="false">IF(OR(A286="",F286&lt;&gt;"Služební"),"",SUMIFS('Vozidlo a sazby'!$D$14:$D$20,'Vozidlo a sazby'!$A$14:$A$20,'Vozidlo a sazby'!$B$5,'Vozidlo a sazby'!$B$14:$B$20,"&lt;="&amp;A286,'Vozidlo a sazby'!$C$14:$C$20,"&gt;="&amp;A286))</f>
        <v/>
      </c>
      <c r="L286" s="28" t="str">
        <f aca="false">IF(OR(K286="",J286=""),"",ROUND(J286*(SUMIFS('Vozidlo a sazby'!$D$14:$D$20,'Vozidlo a sazby'!$A$14:$A$20,"Základní náhrada",'Vozidlo a sazby'!$B$14:$B$20,"&lt;="&amp;A286,'Vozidlo a sazby'!$C$14:$C$20,"&gt;="&amp;A286)+'Vozidlo a sazby'!$B$6*K286/100),2))</f>
        <v/>
      </c>
      <c r="M286" s="29"/>
      <c r="N286" s="15" t="str">
        <f aca="false">IF(OR(A286="",M286=""),"",IF(M286-A286&lt;=7,"průběžně","dodatečně"))</f>
        <v/>
      </c>
      <c r="O286" s="15" t="str">
        <f aca="false">IF(A286="","",IF(AND(J286&lt;&gt;"",J286&lt;0),"konec je menší než začátek",IF(OR(E286="",F286=""),"doplňte účel a typ",IF(AND(A285&lt;&gt;"",A286&lt;A285),"datum před předchozí jízdou",""))))</f>
        <v/>
      </c>
    </row>
    <row r="287" customFormat="false" ht="15" hidden="false" customHeight="false" outlineLevel="0" collapsed="false">
      <c r="A287" s="29"/>
      <c r="B287" s="30"/>
      <c r="C287" s="10"/>
      <c r="D287" s="10"/>
      <c r="E287" s="10"/>
      <c r="F287" s="10"/>
      <c r="G287" s="10"/>
      <c r="H287" s="25" t="str">
        <f aca="false">IF(AND(A287="",I287=""),"",IF(I286="",H286,I286))</f>
        <v/>
      </c>
      <c r="I287" s="13"/>
      <c r="J287" s="25" t="str">
        <f aca="false">IF(OR(I287="",H287=""),"",I287-H287)</f>
        <v/>
      </c>
      <c r="K287" s="27" t="str">
        <f aca="false">IF(OR(A287="",F287&lt;&gt;"Služební"),"",SUMIFS('Vozidlo a sazby'!$D$14:$D$20,'Vozidlo a sazby'!$A$14:$A$20,'Vozidlo a sazby'!$B$5,'Vozidlo a sazby'!$B$14:$B$20,"&lt;="&amp;A287,'Vozidlo a sazby'!$C$14:$C$20,"&gt;="&amp;A287))</f>
        <v/>
      </c>
      <c r="L287" s="28" t="str">
        <f aca="false">IF(OR(K287="",J287=""),"",ROUND(J287*(SUMIFS('Vozidlo a sazby'!$D$14:$D$20,'Vozidlo a sazby'!$A$14:$A$20,"Základní náhrada",'Vozidlo a sazby'!$B$14:$B$20,"&lt;="&amp;A287,'Vozidlo a sazby'!$C$14:$C$20,"&gt;="&amp;A287)+'Vozidlo a sazby'!$B$6*K287/100),2))</f>
        <v/>
      </c>
      <c r="M287" s="29"/>
      <c r="N287" s="15" t="str">
        <f aca="false">IF(OR(A287="",M287=""),"",IF(M287-A287&lt;=7,"průběžně","dodatečně"))</f>
        <v/>
      </c>
      <c r="O287" s="15" t="str">
        <f aca="false">IF(A287="","",IF(AND(J287&lt;&gt;"",J287&lt;0),"konec je menší než začátek",IF(OR(E287="",F287=""),"doplňte účel a typ",IF(AND(A286&lt;&gt;"",A287&lt;A286),"datum před předchozí jízdou",""))))</f>
        <v/>
      </c>
    </row>
    <row r="288" customFormat="false" ht="15" hidden="false" customHeight="false" outlineLevel="0" collapsed="false">
      <c r="A288" s="29"/>
      <c r="B288" s="30"/>
      <c r="C288" s="10"/>
      <c r="D288" s="10"/>
      <c r="E288" s="10"/>
      <c r="F288" s="10"/>
      <c r="G288" s="10"/>
      <c r="H288" s="25" t="str">
        <f aca="false">IF(AND(A288="",I288=""),"",IF(I287="",H287,I287))</f>
        <v/>
      </c>
      <c r="I288" s="13"/>
      <c r="J288" s="25" t="str">
        <f aca="false">IF(OR(I288="",H288=""),"",I288-H288)</f>
        <v/>
      </c>
      <c r="K288" s="27" t="str">
        <f aca="false">IF(OR(A288="",F288&lt;&gt;"Služební"),"",SUMIFS('Vozidlo a sazby'!$D$14:$D$20,'Vozidlo a sazby'!$A$14:$A$20,'Vozidlo a sazby'!$B$5,'Vozidlo a sazby'!$B$14:$B$20,"&lt;="&amp;A288,'Vozidlo a sazby'!$C$14:$C$20,"&gt;="&amp;A288))</f>
        <v/>
      </c>
      <c r="L288" s="28" t="str">
        <f aca="false">IF(OR(K288="",J288=""),"",ROUND(J288*(SUMIFS('Vozidlo a sazby'!$D$14:$D$20,'Vozidlo a sazby'!$A$14:$A$20,"Základní náhrada",'Vozidlo a sazby'!$B$14:$B$20,"&lt;="&amp;A288,'Vozidlo a sazby'!$C$14:$C$20,"&gt;="&amp;A288)+'Vozidlo a sazby'!$B$6*K288/100),2))</f>
        <v/>
      </c>
      <c r="M288" s="29"/>
      <c r="N288" s="15" t="str">
        <f aca="false">IF(OR(A288="",M288=""),"",IF(M288-A288&lt;=7,"průběžně","dodatečně"))</f>
        <v/>
      </c>
      <c r="O288" s="15" t="str">
        <f aca="false">IF(A288="","",IF(AND(J288&lt;&gt;"",J288&lt;0),"konec je menší než začátek",IF(OR(E288="",F288=""),"doplňte účel a typ",IF(AND(A287&lt;&gt;"",A288&lt;A287),"datum před předchozí jízdou",""))))</f>
        <v/>
      </c>
    </row>
    <row r="289" customFormat="false" ht="15" hidden="false" customHeight="false" outlineLevel="0" collapsed="false">
      <c r="A289" s="29"/>
      <c r="B289" s="30"/>
      <c r="C289" s="10"/>
      <c r="D289" s="10"/>
      <c r="E289" s="10"/>
      <c r="F289" s="10"/>
      <c r="G289" s="10"/>
      <c r="H289" s="25" t="str">
        <f aca="false">IF(AND(A289="",I289=""),"",IF(I288="",H288,I288))</f>
        <v/>
      </c>
      <c r="I289" s="13"/>
      <c r="J289" s="25" t="str">
        <f aca="false">IF(OR(I289="",H289=""),"",I289-H289)</f>
        <v/>
      </c>
      <c r="K289" s="27" t="str">
        <f aca="false">IF(OR(A289="",F289&lt;&gt;"Služební"),"",SUMIFS('Vozidlo a sazby'!$D$14:$D$20,'Vozidlo a sazby'!$A$14:$A$20,'Vozidlo a sazby'!$B$5,'Vozidlo a sazby'!$B$14:$B$20,"&lt;="&amp;A289,'Vozidlo a sazby'!$C$14:$C$20,"&gt;="&amp;A289))</f>
        <v/>
      </c>
      <c r="L289" s="28" t="str">
        <f aca="false">IF(OR(K289="",J289=""),"",ROUND(J289*(SUMIFS('Vozidlo a sazby'!$D$14:$D$20,'Vozidlo a sazby'!$A$14:$A$20,"Základní náhrada",'Vozidlo a sazby'!$B$14:$B$20,"&lt;="&amp;A289,'Vozidlo a sazby'!$C$14:$C$20,"&gt;="&amp;A289)+'Vozidlo a sazby'!$B$6*K289/100),2))</f>
        <v/>
      </c>
      <c r="M289" s="29"/>
      <c r="N289" s="15" t="str">
        <f aca="false">IF(OR(A289="",M289=""),"",IF(M289-A289&lt;=7,"průběžně","dodatečně"))</f>
        <v/>
      </c>
      <c r="O289" s="15" t="str">
        <f aca="false">IF(A289="","",IF(AND(J289&lt;&gt;"",J289&lt;0),"konec je menší než začátek",IF(OR(E289="",F289=""),"doplňte účel a typ",IF(AND(A288&lt;&gt;"",A289&lt;A288),"datum před předchozí jízdou",""))))</f>
        <v/>
      </c>
    </row>
    <row r="290" customFormat="false" ht="15" hidden="false" customHeight="false" outlineLevel="0" collapsed="false">
      <c r="A290" s="29"/>
      <c r="B290" s="30"/>
      <c r="C290" s="10"/>
      <c r="D290" s="10"/>
      <c r="E290" s="10"/>
      <c r="F290" s="10"/>
      <c r="G290" s="10"/>
      <c r="H290" s="25" t="str">
        <f aca="false">IF(AND(A290="",I290=""),"",IF(I289="",H289,I289))</f>
        <v/>
      </c>
      <c r="I290" s="13"/>
      <c r="J290" s="25" t="str">
        <f aca="false">IF(OR(I290="",H290=""),"",I290-H290)</f>
        <v/>
      </c>
      <c r="K290" s="27" t="str">
        <f aca="false">IF(OR(A290="",F290&lt;&gt;"Služební"),"",SUMIFS('Vozidlo a sazby'!$D$14:$D$20,'Vozidlo a sazby'!$A$14:$A$20,'Vozidlo a sazby'!$B$5,'Vozidlo a sazby'!$B$14:$B$20,"&lt;="&amp;A290,'Vozidlo a sazby'!$C$14:$C$20,"&gt;="&amp;A290))</f>
        <v/>
      </c>
      <c r="L290" s="28" t="str">
        <f aca="false">IF(OR(K290="",J290=""),"",ROUND(J290*(SUMIFS('Vozidlo a sazby'!$D$14:$D$20,'Vozidlo a sazby'!$A$14:$A$20,"Základní náhrada",'Vozidlo a sazby'!$B$14:$B$20,"&lt;="&amp;A290,'Vozidlo a sazby'!$C$14:$C$20,"&gt;="&amp;A290)+'Vozidlo a sazby'!$B$6*K290/100),2))</f>
        <v/>
      </c>
      <c r="M290" s="29"/>
      <c r="N290" s="15" t="str">
        <f aca="false">IF(OR(A290="",M290=""),"",IF(M290-A290&lt;=7,"průběžně","dodatečně"))</f>
        <v/>
      </c>
      <c r="O290" s="15" t="str">
        <f aca="false">IF(A290="","",IF(AND(J290&lt;&gt;"",J290&lt;0),"konec je menší než začátek",IF(OR(E290="",F290=""),"doplňte účel a typ",IF(AND(A289&lt;&gt;"",A290&lt;A289),"datum před předchozí jízdou",""))))</f>
        <v/>
      </c>
    </row>
    <row r="291" customFormat="false" ht="15" hidden="false" customHeight="false" outlineLevel="0" collapsed="false">
      <c r="A291" s="29"/>
      <c r="B291" s="30"/>
      <c r="C291" s="10"/>
      <c r="D291" s="10"/>
      <c r="E291" s="10"/>
      <c r="F291" s="10"/>
      <c r="G291" s="10"/>
      <c r="H291" s="25" t="str">
        <f aca="false">IF(AND(A291="",I291=""),"",IF(I290="",H290,I290))</f>
        <v/>
      </c>
      <c r="I291" s="13"/>
      <c r="J291" s="25" t="str">
        <f aca="false">IF(OR(I291="",H291=""),"",I291-H291)</f>
        <v/>
      </c>
      <c r="K291" s="27" t="str">
        <f aca="false">IF(OR(A291="",F291&lt;&gt;"Služební"),"",SUMIFS('Vozidlo a sazby'!$D$14:$D$20,'Vozidlo a sazby'!$A$14:$A$20,'Vozidlo a sazby'!$B$5,'Vozidlo a sazby'!$B$14:$B$20,"&lt;="&amp;A291,'Vozidlo a sazby'!$C$14:$C$20,"&gt;="&amp;A291))</f>
        <v/>
      </c>
      <c r="L291" s="28" t="str">
        <f aca="false">IF(OR(K291="",J291=""),"",ROUND(J291*(SUMIFS('Vozidlo a sazby'!$D$14:$D$20,'Vozidlo a sazby'!$A$14:$A$20,"Základní náhrada",'Vozidlo a sazby'!$B$14:$B$20,"&lt;="&amp;A291,'Vozidlo a sazby'!$C$14:$C$20,"&gt;="&amp;A291)+'Vozidlo a sazby'!$B$6*K291/100),2))</f>
        <v/>
      </c>
      <c r="M291" s="29"/>
      <c r="N291" s="15" t="str">
        <f aca="false">IF(OR(A291="",M291=""),"",IF(M291-A291&lt;=7,"průběžně","dodatečně"))</f>
        <v/>
      </c>
      <c r="O291" s="15" t="str">
        <f aca="false">IF(A291="","",IF(AND(J291&lt;&gt;"",J291&lt;0),"konec je menší než začátek",IF(OR(E291="",F291=""),"doplňte účel a typ",IF(AND(A290&lt;&gt;"",A291&lt;A290),"datum před předchozí jízdou",""))))</f>
        <v/>
      </c>
    </row>
    <row r="292" customFormat="false" ht="15" hidden="false" customHeight="false" outlineLevel="0" collapsed="false">
      <c r="A292" s="29"/>
      <c r="B292" s="30"/>
      <c r="C292" s="10"/>
      <c r="D292" s="10"/>
      <c r="E292" s="10"/>
      <c r="F292" s="10"/>
      <c r="G292" s="10"/>
      <c r="H292" s="25" t="str">
        <f aca="false">IF(AND(A292="",I292=""),"",IF(I291="",H291,I291))</f>
        <v/>
      </c>
      <c r="I292" s="13"/>
      <c r="J292" s="25" t="str">
        <f aca="false">IF(OR(I292="",H292=""),"",I292-H292)</f>
        <v/>
      </c>
      <c r="K292" s="27" t="str">
        <f aca="false">IF(OR(A292="",F292&lt;&gt;"Služební"),"",SUMIFS('Vozidlo a sazby'!$D$14:$D$20,'Vozidlo a sazby'!$A$14:$A$20,'Vozidlo a sazby'!$B$5,'Vozidlo a sazby'!$B$14:$B$20,"&lt;="&amp;A292,'Vozidlo a sazby'!$C$14:$C$20,"&gt;="&amp;A292))</f>
        <v/>
      </c>
      <c r="L292" s="28" t="str">
        <f aca="false">IF(OR(K292="",J292=""),"",ROUND(J292*(SUMIFS('Vozidlo a sazby'!$D$14:$D$20,'Vozidlo a sazby'!$A$14:$A$20,"Základní náhrada",'Vozidlo a sazby'!$B$14:$B$20,"&lt;="&amp;A292,'Vozidlo a sazby'!$C$14:$C$20,"&gt;="&amp;A292)+'Vozidlo a sazby'!$B$6*K292/100),2))</f>
        <v/>
      </c>
      <c r="M292" s="29"/>
      <c r="N292" s="15" t="str">
        <f aca="false">IF(OR(A292="",M292=""),"",IF(M292-A292&lt;=7,"průběžně","dodatečně"))</f>
        <v/>
      </c>
      <c r="O292" s="15" t="str">
        <f aca="false">IF(A292="","",IF(AND(J292&lt;&gt;"",J292&lt;0),"konec je menší než začátek",IF(OR(E292="",F292=""),"doplňte účel a typ",IF(AND(A291&lt;&gt;"",A292&lt;A291),"datum před předchozí jízdou",""))))</f>
        <v/>
      </c>
    </row>
    <row r="293" customFormat="false" ht="15" hidden="false" customHeight="false" outlineLevel="0" collapsed="false">
      <c r="A293" s="29"/>
      <c r="B293" s="30"/>
      <c r="C293" s="10"/>
      <c r="D293" s="10"/>
      <c r="E293" s="10"/>
      <c r="F293" s="10"/>
      <c r="G293" s="10"/>
      <c r="H293" s="25" t="str">
        <f aca="false">IF(AND(A293="",I293=""),"",IF(I292="",H292,I292))</f>
        <v/>
      </c>
      <c r="I293" s="13"/>
      <c r="J293" s="25" t="str">
        <f aca="false">IF(OR(I293="",H293=""),"",I293-H293)</f>
        <v/>
      </c>
      <c r="K293" s="27" t="str">
        <f aca="false">IF(OR(A293="",F293&lt;&gt;"Služební"),"",SUMIFS('Vozidlo a sazby'!$D$14:$D$20,'Vozidlo a sazby'!$A$14:$A$20,'Vozidlo a sazby'!$B$5,'Vozidlo a sazby'!$B$14:$B$20,"&lt;="&amp;A293,'Vozidlo a sazby'!$C$14:$C$20,"&gt;="&amp;A293))</f>
        <v/>
      </c>
      <c r="L293" s="28" t="str">
        <f aca="false">IF(OR(K293="",J293=""),"",ROUND(J293*(SUMIFS('Vozidlo a sazby'!$D$14:$D$20,'Vozidlo a sazby'!$A$14:$A$20,"Základní náhrada",'Vozidlo a sazby'!$B$14:$B$20,"&lt;="&amp;A293,'Vozidlo a sazby'!$C$14:$C$20,"&gt;="&amp;A293)+'Vozidlo a sazby'!$B$6*K293/100),2))</f>
        <v/>
      </c>
      <c r="M293" s="29"/>
      <c r="N293" s="15" t="str">
        <f aca="false">IF(OR(A293="",M293=""),"",IF(M293-A293&lt;=7,"průběžně","dodatečně"))</f>
        <v/>
      </c>
      <c r="O293" s="15" t="str">
        <f aca="false">IF(A293="","",IF(AND(J293&lt;&gt;"",J293&lt;0),"konec je menší než začátek",IF(OR(E293="",F293=""),"doplňte účel a typ",IF(AND(A292&lt;&gt;"",A293&lt;A292),"datum před předchozí jízdou",""))))</f>
        <v/>
      </c>
    </row>
    <row r="294" customFormat="false" ht="15" hidden="false" customHeight="false" outlineLevel="0" collapsed="false">
      <c r="A294" s="29"/>
      <c r="B294" s="30"/>
      <c r="C294" s="10"/>
      <c r="D294" s="10"/>
      <c r="E294" s="10"/>
      <c r="F294" s="10"/>
      <c r="G294" s="10"/>
      <c r="H294" s="25" t="str">
        <f aca="false">IF(AND(A294="",I294=""),"",IF(I293="",H293,I293))</f>
        <v/>
      </c>
      <c r="I294" s="13"/>
      <c r="J294" s="25" t="str">
        <f aca="false">IF(OR(I294="",H294=""),"",I294-H294)</f>
        <v/>
      </c>
      <c r="K294" s="27" t="str">
        <f aca="false">IF(OR(A294="",F294&lt;&gt;"Služební"),"",SUMIFS('Vozidlo a sazby'!$D$14:$D$20,'Vozidlo a sazby'!$A$14:$A$20,'Vozidlo a sazby'!$B$5,'Vozidlo a sazby'!$B$14:$B$20,"&lt;="&amp;A294,'Vozidlo a sazby'!$C$14:$C$20,"&gt;="&amp;A294))</f>
        <v/>
      </c>
      <c r="L294" s="28" t="str">
        <f aca="false">IF(OR(K294="",J294=""),"",ROUND(J294*(SUMIFS('Vozidlo a sazby'!$D$14:$D$20,'Vozidlo a sazby'!$A$14:$A$20,"Základní náhrada",'Vozidlo a sazby'!$B$14:$B$20,"&lt;="&amp;A294,'Vozidlo a sazby'!$C$14:$C$20,"&gt;="&amp;A294)+'Vozidlo a sazby'!$B$6*K294/100),2))</f>
        <v/>
      </c>
      <c r="M294" s="29"/>
      <c r="N294" s="15" t="str">
        <f aca="false">IF(OR(A294="",M294=""),"",IF(M294-A294&lt;=7,"průběžně","dodatečně"))</f>
        <v/>
      </c>
      <c r="O294" s="15" t="str">
        <f aca="false">IF(A294="","",IF(AND(J294&lt;&gt;"",J294&lt;0),"konec je menší než začátek",IF(OR(E294="",F294=""),"doplňte účel a typ",IF(AND(A293&lt;&gt;"",A294&lt;A293),"datum před předchozí jízdou",""))))</f>
        <v/>
      </c>
    </row>
    <row r="295" customFormat="false" ht="15" hidden="false" customHeight="false" outlineLevel="0" collapsed="false">
      <c r="A295" s="29"/>
      <c r="B295" s="30"/>
      <c r="C295" s="10"/>
      <c r="D295" s="10"/>
      <c r="E295" s="10"/>
      <c r="F295" s="10"/>
      <c r="G295" s="10"/>
      <c r="H295" s="25" t="str">
        <f aca="false">IF(AND(A295="",I295=""),"",IF(I294="",H294,I294))</f>
        <v/>
      </c>
      <c r="I295" s="13"/>
      <c r="J295" s="25" t="str">
        <f aca="false">IF(OR(I295="",H295=""),"",I295-H295)</f>
        <v/>
      </c>
      <c r="K295" s="27" t="str">
        <f aca="false">IF(OR(A295="",F295&lt;&gt;"Služební"),"",SUMIFS('Vozidlo a sazby'!$D$14:$D$20,'Vozidlo a sazby'!$A$14:$A$20,'Vozidlo a sazby'!$B$5,'Vozidlo a sazby'!$B$14:$B$20,"&lt;="&amp;A295,'Vozidlo a sazby'!$C$14:$C$20,"&gt;="&amp;A295))</f>
        <v/>
      </c>
      <c r="L295" s="28" t="str">
        <f aca="false">IF(OR(K295="",J295=""),"",ROUND(J295*(SUMIFS('Vozidlo a sazby'!$D$14:$D$20,'Vozidlo a sazby'!$A$14:$A$20,"Základní náhrada",'Vozidlo a sazby'!$B$14:$B$20,"&lt;="&amp;A295,'Vozidlo a sazby'!$C$14:$C$20,"&gt;="&amp;A295)+'Vozidlo a sazby'!$B$6*K295/100),2))</f>
        <v/>
      </c>
      <c r="M295" s="29"/>
      <c r="N295" s="15" t="str">
        <f aca="false">IF(OR(A295="",M295=""),"",IF(M295-A295&lt;=7,"průběžně","dodatečně"))</f>
        <v/>
      </c>
      <c r="O295" s="15" t="str">
        <f aca="false">IF(A295="","",IF(AND(J295&lt;&gt;"",J295&lt;0),"konec je menší než začátek",IF(OR(E295="",F295=""),"doplňte účel a typ",IF(AND(A294&lt;&gt;"",A295&lt;A294),"datum před předchozí jízdou",""))))</f>
        <v/>
      </c>
    </row>
    <row r="296" customFormat="false" ht="15" hidden="false" customHeight="false" outlineLevel="0" collapsed="false">
      <c r="A296" s="29"/>
      <c r="B296" s="30"/>
      <c r="C296" s="10"/>
      <c r="D296" s="10"/>
      <c r="E296" s="10"/>
      <c r="F296" s="10"/>
      <c r="G296" s="10"/>
      <c r="H296" s="25" t="str">
        <f aca="false">IF(AND(A296="",I296=""),"",IF(I295="",H295,I295))</f>
        <v/>
      </c>
      <c r="I296" s="13"/>
      <c r="J296" s="25" t="str">
        <f aca="false">IF(OR(I296="",H296=""),"",I296-H296)</f>
        <v/>
      </c>
      <c r="K296" s="27" t="str">
        <f aca="false">IF(OR(A296="",F296&lt;&gt;"Služební"),"",SUMIFS('Vozidlo a sazby'!$D$14:$D$20,'Vozidlo a sazby'!$A$14:$A$20,'Vozidlo a sazby'!$B$5,'Vozidlo a sazby'!$B$14:$B$20,"&lt;="&amp;A296,'Vozidlo a sazby'!$C$14:$C$20,"&gt;="&amp;A296))</f>
        <v/>
      </c>
      <c r="L296" s="28" t="str">
        <f aca="false">IF(OR(K296="",J296=""),"",ROUND(J296*(SUMIFS('Vozidlo a sazby'!$D$14:$D$20,'Vozidlo a sazby'!$A$14:$A$20,"Základní náhrada",'Vozidlo a sazby'!$B$14:$B$20,"&lt;="&amp;A296,'Vozidlo a sazby'!$C$14:$C$20,"&gt;="&amp;A296)+'Vozidlo a sazby'!$B$6*K296/100),2))</f>
        <v/>
      </c>
      <c r="M296" s="29"/>
      <c r="N296" s="15" t="str">
        <f aca="false">IF(OR(A296="",M296=""),"",IF(M296-A296&lt;=7,"průběžně","dodatečně"))</f>
        <v/>
      </c>
      <c r="O296" s="15" t="str">
        <f aca="false">IF(A296="","",IF(AND(J296&lt;&gt;"",J296&lt;0),"konec je menší než začátek",IF(OR(E296="",F296=""),"doplňte účel a typ",IF(AND(A295&lt;&gt;"",A296&lt;A295),"datum před předchozí jízdou",""))))</f>
        <v/>
      </c>
    </row>
    <row r="297" customFormat="false" ht="15" hidden="false" customHeight="false" outlineLevel="0" collapsed="false">
      <c r="A297" s="29"/>
      <c r="B297" s="30"/>
      <c r="C297" s="10"/>
      <c r="D297" s="10"/>
      <c r="E297" s="10"/>
      <c r="F297" s="10"/>
      <c r="G297" s="10"/>
      <c r="H297" s="25" t="str">
        <f aca="false">IF(AND(A297="",I297=""),"",IF(I296="",H296,I296))</f>
        <v/>
      </c>
      <c r="I297" s="13"/>
      <c r="J297" s="25" t="str">
        <f aca="false">IF(OR(I297="",H297=""),"",I297-H297)</f>
        <v/>
      </c>
      <c r="K297" s="27" t="str">
        <f aca="false">IF(OR(A297="",F297&lt;&gt;"Služební"),"",SUMIFS('Vozidlo a sazby'!$D$14:$D$20,'Vozidlo a sazby'!$A$14:$A$20,'Vozidlo a sazby'!$B$5,'Vozidlo a sazby'!$B$14:$B$20,"&lt;="&amp;A297,'Vozidlo a sazby'!$C$14:$C$20,"&gt;="&amp;A297))</f>
        <v/>
      </c>
      <c r="L297" s="28" t="str">
        <f aca="false">IF(OR(K297="",J297=""),"",ROUND(J297*(SUMIFS('Vozidlo a sazby'!$D$14:$D$20,'Vozidlo a sazby'!$A$14:$A$20,"Základní náhrada",'Vozidlo a sazby'!$B$14:$B$20,"&lt;="&amp;A297,'Vozidlo a sazby'!$C$14:$C$20,"&gt;="&amp;A297)+'Vozidlo a sazby'!$B$6*K297/100),2))</f>
        <v/>
      </c>
      <c r="M297" s="29"/>
      <c r="N297" s="15" t="str">
        <f aca="false">IF(OR(A297="",M297=""),"",IF(M297-A297&lt;=7,"průběžně","dodatečně"))</f>
        <v/>
      </c>
      <c r="O297" s="15" t="str">
        <f aca="false">IF(A297="","",IF(AND(J297&lt;&gt;"",J297&lt;0),"konec je menší než začátek",IF(OR(E297="",F297=""),"doplňte účel a typ",IF(AND(A296&lt;&gt;"",A297&lt;A296),"datum před předchozí jízdou",""))))</f>
        <v/>
      </c>
    </row>
    <row r="298" customFormat="false" ht="15" hidden="false" customHeight="false" outlineLevel="0" collapsed="false">
      <c r="A298" s="29"/>
      <c r="B298" s="30"/>
      <c r="C298" s="10"/>
      <c r="D298" s="10"/>
      <c r="E298" s="10"/>
      <c r="F298" s="10"/>
      <c r="G298" s="10"/>
      <c r="H298" s="25" t="str">
        <f aca="false">IF(AND(A298="",I298=""),"",IF(I297="",H297,I297))</f>
        <v/>
      </c>
      <c r="I298" s="13"/>
      <c r="J298" s="25" t="str">
        <f aca="false">IF(OR(I298="",H298=""),"",I298-H298)</f>
        <v/>
      </c>
      <c r="K298" s="27" t="str">
        <f aca="false">IF(OR(A298="",F298&lt;&gt;"Služební"),"",SUMIFS('Vozidlo a sazby'!$D$14:$D$20,'Vozidlo a sazby'!$A$14:$A$20,'Vozidlo a sazby'!$B$5,'Vozidlo a sazby'!$B$14:$B$20,"&lt;="&amp;A298,'Vozidlo a sazby'!$C$14:$C$20,"&gt;="&amp;A298))</f>
        <v/>
      </c>
      <c r="L298" s="28" t="str">
        <f aca="false">IF(OR(K298="",J298=""),"",ROUND(J298*(SUMIFS('Vozidlo a sazby'!$D$14:$D$20,'Vozidlo a sazby'!$A$14:$A$20,"Základní náhrada",'Vozidlo a sazby'!$B$14:$B$20,"&lt;="&amp;A298,'Vozidlo a sazby'!$C$14:$C$20,"&gt;="&amp;A298)+'Vozidlo a sazby'!$B$6*K298/100),2))</f>
        <v/>
      </c>
      <c r="M298" s="29"/>
      <c r="N298" s="15" t="str">
        <f aca="false">IF(OR(A298="",M298=""),"",IF(M298-A298&lt;=7,"průběžně","dodatečně"))</f>
        <v/>
      </c>
      <c r="O298" s="15" t="str">
        <f aca="false">IF(A298="","",IF(AND(J298&lt;&gt;"",J298&lt;0),"konec je menší než začátek",IF(OR(E298="",F298=""),"doplňte účel a typ",IF(AND(A297&lt;&gt;"",A298&lt;A297),"datum před předchozí jízdou",""))))</f>
        <v/>
      </c>
    </row>
    <row r="299" customFormat="false" ht="15" hidden="false" customHeight="false" outlineLevel="0" collapsed="false">
      <c r="A299" s="29"/>
      <c r="B299" s="30"/>
      <c r="C299" s="10"/>
      <c r="D299" s="10"/>
      <c r="E299" s="10"/>
      <c r="F299" s="10"/>
      <c r="G299" s="10"/>
      <c r="H299" s="25" t="str">
        <f aca="false">IF(AND(A299="",I299=""),"",IF(I298="",H298,I298))</f>
        <v/>
      </c>
      <c r="I299" s="13"/>
      <c r="J299" s="25" t="str">
        <f aca="false">IF(OR(I299="",H299=""),"",I299-H299)</f>
        <v/>
      </c>
      <c r="K299" s="27" t="str">
        <f aca="false">IF(OR(A299="",F299&lt;&gt;"Služební"),"",SUMIFS('Vozidlo a sazby'!$D$14:$D$20,'Vozidlo a sazby'!$A$14:$A$20,'Vozidlo a sazby'!$B$5,'Vozidlo a sazby'!$B$14:$B$20,"&lt;="&amp;A299,'Vozidlo a sazby'!$C$14:$C$20,"&gt;="&amp;A299))</f>
        <v/>
      </c>
      <c r="L299" s="28" t="str">
        <f aca="false">IF(OR(K299="",J299=""),"",ROUND(J299*(SUMIFS('Vozidlo a sazby'!$D$14:$D$20,'Vozidlo a sazby'!$A$14:$A$20,"Základní náhrada",'Vozidlo a sazby'!$B$14:$B$20,"&lt;="&amp;A299,'Vozidlo a sazby'!$C$14:$C$20,"&gt;="&amp;A299)+'Vozidlo a sazby'!$B$6*K299/100),2))</f>
        <v/>
      </c>
      <c r="M299" s="29"/>
      <c r="N299" s="15" t="str">
        <f aca="false">IF(OR(A299="",M299=""),"",IF(M299-A299&lt;=7,"průběžně","dodatečně"))</f>
        <v/>
      </c>
      <c r="O299" s="15" t="str">
        <f aca="false">IF(A299="","",IF(AND(J299&lt;&gt;"",J299&lt;0),"konec je menší než začátek",IF(OR(E299="",F299=""),"doplňte účel a typ",IF(AND(A298&lt;&gt;"",A299&lt;A298),"datum před předchozí jízdou",""))))</f>
        <v/>
      </c>
    </row>
    <row r="300" customFormat="false" ht="15" hidden="false" customHeight="false" outlineLevel="0" collapsed="false">
      <c r="A300" s="29"/>
      <c r="B300" s="30"/>
      <c r="C300" s="10"/>
      <c r="D300" s="10"/>
      <c r="E300" s="10"/>
      <c r="F300" s="10"/>
      <c r="G300" s="10"/>
      <c r="H300" s="25" t="str">
        <f aca="false">IF(AND(A300="",I300=""),"",IF(I299="",H299,I299))</f>
        <v/>
      </c>
      <c r="I300" s="13"/>
      <c r="J300" s="25" t="str">
        <f aca="false">IF(OR(I300="",H300=""),"",I300-H300)</f>
        <v/>
      </c>
      <c r="K300" s="27" t="str">
        <f aca="false">IF(OR(A300="",F300&lt;&gt;"Služební"),"",SUMIFS('Vozidlo a sazby'!$D$14:$D$20,'Vozidlo a sazby'!$A$14:$A$20,'Vozidlo a sazby'!$B$5,'Vozidlo a sazby'!$B$14:$B$20,"&lt;="&amp;A300,'Vozidlo a sazby'!$C$14:$C$20,"&gt;="&amp;A300))</f>
        <v/>
      </c>
      <c r="L300" s="28" t="str">
        <f aca="false">IF(OR(K300="",J300=""),"",ROUND(J300*(SUMIFS('Vozidlo a sazby'!$D$14:$D$20,'Vozidlo a sazby'!$A$14:$A$20,"Základní náhrada",'Vozidlo a sazby'!$B$14:$B$20,"&lt;="&amp;A300,'Vozidlo a sazby'!$C$14:$C$20,"&gt;="&amp;A300)+'Vozidlo a sazby'!$B$6*K300/100),2))</f>
        <v/>
      </c>
      <c r="M300" s="29"/>
      <c r="N300" s="15" t="str">
        <f aca="false">IF(OR(A300="",M300=""),"",IF(M300-A300&lt;=7,"průběžně","dodatečně"))</f>
        <v/>
      </c>
      <c r="O300" s="15" t="str">
        <f aca="false">IF(A300="","",IF(AND(J300&lt;&gt;"",J300&lt;0),"konec je menší než začátek",IF(OR(E300="",F300=""),"doplňte účel a typ",IF(AND(A299&lt;&gt;"",A300&lt;A299),"datum před předchozí jízdou",""))))</f>
        <v/>
      </c>
    </row>
    <row r="301" customFormat="false" ht="15" hidden="false" customHeight="false" outlineLevel="0" collapsed="false">
      <c r="A301" s="29"/>
      <c r="B301" s="30"/>
      <c r="C301" s="10"/>
      <c r="D301" s="10"/>
      <c r="E301" s="10"/>
      <c r="F301" s="10"/>
      <c r="G301" s="10"/>
      <c r="H301" s="25" t="str">
        <f aca="false">IF(AND(A301="",I301=""),"",IF(I300="",H300,I300))</f>
        <v/>
      </c>
      <c r="I301" s="13"/>
      <c r="J301" s="25" t="str">
        <f aca="false">IF(OR(I301="",H301=""),"",I301-H301)</f>
        <v/>
      </c>
      <c r="K301" s="27" t="str">
        <f aca="false">IF(OR(A301="",F301&lt;&gt;"Služební"),"",SUMIFS('Vozidlo a sazby'!$D$14:$D$20,'Vozidlo a sazby'!$A$14:$A$20,'Vozidlo a sazby'!$B$5,'Vozidlo a sazby'!$B$14:$B$20,"&lt;="&amp;A301,'Vozidlo a sazby'!$C$14:$C$20,"&gt;="&amp;A301))</f>
        <v/>
      </c>
      <c r="L301" s="28" t="str">
        <f aca="false">IF(OR(K301="",J301=""),"",ROUND(J301*(SUMIFS('Vozidlo a sazby'!$D$14:$D$20,'Vozidlo a sazby'!$A$14:$A$20,"Základní náhrada",'Vozidlo a sazby'!$B$14:$B$20,"&lt;="&amp;A301,'Vozidlo a sazby'!$C$14:$C$20,"&gt;="&amp;A301)+'Vozidlo a sazby'!$B$6*K301/100),2))</f>
        <v/>
      </c>
      <c r="M301" s="29"/>
      <c r="N301" s="15" t="str">
        <f aca="false">IF(OR(A301="",M301=""),"",IF(M301-A301&lt;=7,"průběžně","dodatečně"))</f>
        <v/>
      </c>
      <c r="O301" s="15" t="str">
        <f aca="false">IF(A301="","",IF(AND(J301&lt;&gt;"",J301&lt;0),"konec je menší než začátek",IF(OR(E301="",F301=""),"doplňte účel a typ",IF(AND(A300&lt;&gt;"",A301&lt;A300),"datum před předchozí jízdou",""))))</f>
        <v/>
      </c>
    </row>
    <row r="302" customFormat="false" ht="15" hidden="false" customHeight="false" outlineLevel="0" collapsed="false">
      <c r="A302" s="29"/>
      <c r="B302" s="30"/>
      <c r="C302" s="10"/>
      <c r="D302" s="10"/>
      <c r="E302" s="10"/>
      <c r="F302" s="10"/>
      <c r="G302" s="10"/>
      <c r="H302" s="25" t="str">
        <f aca="false">IF(AND(A302="",I302=""),"",IF(I301="",H301,I301))</f>
        <v/>
      </c>
      <c r="I302" s="13"/>
      <c r="J302" s="25" t="str">
        <f aca="false">IF(OR(I302="",H302=""),"",I302-H302)</f>
        <v/>
      </c>
      <c r="K302" s="27" t="str">
        <f aca="false">IF(OR(A302="",F302&lt;&gt;"Služební"),"",SUMIFS('Vozidlo a sazby'!$D$14:$D$20,'Vozidlo a sazby'!$A$14:$A$20,'Vozidlo a sazby'!$B$5,'Vozidlo a sazby'!$B$14:$B$20,"&lt;="&amp;A302,'Vozidlo a sazby'!$C$14:$C$20,"&gt;="&amp;A302))</f>
        <v/>
      </c>
      <c r="L302" s="28" t="str">
        <f aca="false">IF(OR(K302="",J302=""),"",ROUND(J302*(SUMIFS('Vozidlo a sazby'!$D$14:$D$20,'Vozidlo a sazby'!$A$14:$A$20,"Základní náhrada",'Vozidlo a sazby'!$B$14:$B$20,"&lt;="&amp;A302,'Vozidlo a sazby'!$C$14:$C$20,"&gt;="&amp;A302)+'Vozidlo a sazby'!$B$6*K302/100),2))</f>
        <v/>
      </c>
      <c r="M302" s="29"/>
      <c r="N302" s="15" t="str">
        <f aca="false">IF(OR(A302="",M302=""),"",IF(M302-A302&lt;=7,"průběžně","dodatečně"))</f>
        <v/>
      </c>
      <c r="O302" s="15" t="str">
        <f aca="false">IF(A302="","",IF(AND(J302&lt;&gt;"",J302&lt;0),"konec je menší než začátek",IF(OR(E302="",F302=""),"doplňte účel a typ",IF(AND(A301&lt;&gt;"",A302&lt;A301),"datum před předchozí jízdou",""))))</f>
        <v/>
      </c>
    </row>
    <row r="303" customFormat="false" ht="15" hidden="false" customHeight="false" outlineLevel="0" collapsed="false">
      <c r="A303" s="29"/>
      <c r="B303" s="30"/>
      <c r="C303" s="10"/>
      <c r="D303" s="10"/>
      <c r="E303" s="10"/>
      <c r="F303" s="10"/>
      <c r="G303" s="10"/>
      <c r="H303" s="25" t="str">
        <f aca="false">IF(AND(A303="",I303=""),"",IF(I302="",H302,I302))</f>
        <v/>
      </c>
      <c r="I303" s="13"/>
      <c r="J303" s="25" t="str">
        <f aca="false">IF(OR(I303="",H303=""),"",I303-H303)</f>
        <v/>
      </c>
      <c r="K303" s="27" t="str">
        <f aca="false">IF(OR(A303="",F303&lt;&gt;"Služební"),"",SUMIFS('Vozidlo a sazby'!$D$14:$D$20,'Vozidlo a sazby'!$A$14:$A$20,'Vozidlo a sazby'!$B$5,'Vozidlo a sazby'!$B$14:$B$20,"&lt;="&amp;A303,'Vozidlo a sazby'!$C$14:$C$20,"&gt;="&amp;A303))</f>
        <v/>
      </c>
      <c r="L303" s="28" t="str">
        <f aca="false">IF(OR(K303="",J303=""),"",ROUND(J303*(SUMIFS('Vozidlo a sazby'!$D$14:$D$20,'Vozidlo a sazby'!$A$14:$A$20,"Základní náhrada",'Vozidlo a sazby'!$B$14:$B$20,"&lt;="&amp;A303,'Vozidlo a sazby'!$C$14:$C$20,"&gt;="&amp;A303)+'Vozidlo a sazby'!$B$6*K303/100),2))</f>
        <v/>
      </c>
      <c r="M303" s="29"/>
      <c r="N303" s="15" t="str">
        <f aca="false">IF(OR(A303="",M303=""),"",IF(M303-A303&lt;=7,"průběžně","dodatečně"))</f>
        <v/>
      </c>
      <c r="O303" s="15" t="str">
        <f aca="false">IF(A303="","",IF(AND(J303&lt;&gt;"",J303&lt;0),"konec je menší než začátek",IF(OR(E303="",F303=""),"doplňte účel a typ",IF(AND(A302&lt;&gt;"",A303&lt;A302),"datum před předchozí jízdou",""))))</f>
        <v/>
      </c>
    </row>
    <row r="304" customFormat="false" ht="15" hidden="false" customHeight="false" outlineLevel="0" collapsed="false">
      <c r="A304" s="29"/>
      <c r="B304" s="30"/>
      <c r="C304" s="10"/>
      <c r="D304" s="10"/>
      <c r="E304" s="10"/>
      <c r="F304" s="10"/>
      <c r="G304" s="10"/>
      <c r="H304" s="25" t="str">
        <f aca="false">IF(AND(A304="",I304=""),"",IF(I303="",H303,I303))</f>
        <v/>
      </c>
      <c r="I304" s="13"/>
      <c r="J304" s="25" t="str">
        <f aca="false">IF(OR(I304="",H304=""),"",I304-H304)</f>
        <v/>
      </c>
      <c r="K304" s="27" t="str">
        <f aca="false">IF(OR(A304="",F304&lt;&gt;"Služební"),"",SUMIFS('Vozidlo a sazby'!$D$14:$D$20,'Vozidlo a sazby'!$A$14:$A$20,'Vozidlo a sazby'!$B$5,'Vozidlo a sazby'!$B$14:$B$20,"&lt;="&amp;A304,'Vozidlo a sazby'!$C$14:$C$20,"&gt;="&amp;A304))</f>
        <v/>
      </c>
      <c r="L304" s="28" t="str">
        <f aca="false">IF(OR(K304="",J304=""),"",ROUND(J304*(SUMIFS('Vozidlo a sazby'!$D$14:$D$20,'Vozidlo a sazby'!$A$14:$A$20,"Základní náhrada",'Vozidlo a sazby'!$B$14:$B$20,"&lt;="&amp;A304,'Vozidlo a sazby'!$C$14:$C$20,"&gt;="&amp;A304)+'Vozidlo a sazby'!$B$6*K304/100),2))</f>
        <v/>
      </c>
      <c r="M304" s="29"/>
      <c r="N304" s="15" t="str">
        <f aca="false">IF(OR(A304="",M304=""),"",IF(M304-A304&lt;=7,"průběžně","dodatečně"))</f>
        <v/>
      </c>
      <c r="O304" s="15" t="str">
        <f aca="false">IF(A304="","",IF(AND(J304&lt;&gt;"",J304&lt;0),"konec je menší než začátek",IF(OR(E304="",F304=""),"doplňte účel a typ",IF(AND(A303&lt;&gt;"",A304&lt;A303),"datum před předchozí jízdou",""))))</f>
        <v/>
      </c>
    </row>
    <row r="305" customFormat="false" ht="15" hidden="false" customHeight="false" outlineLevel="0" collapsed="false">
      <c r="A305" s="29"/>
      <c r="B305" s="30"/>
      <c r="C305" s="10"/>
      <c r="D305" s="10"/>
      <c r="E305" s="10"/>
      <c r="F305" s="10"/>
      <c r="G305" s="10"/>
      <c r="H305" s="25" t="str">
        <f aca="false">IF(AND(A305="",I305=""),"",IF(I304="",H304,I304))</f>
        <v/>
      </c>
      <c r="I305" s="13"/>
      <c r="J305" s="25" t="str">
        <f aca="false">IF(OR(I305="",H305=""),"",I305-H305)</f>
        <v/>
      </c>
      <c r="K305" s="27" t="str">
        <f aca="false">IF(OR(A305="",F305&lt;&gt;"Služební"),"",SUMIFS('Vozidlo a sazby'!$D$14:$D$20,'Vozidlo a sazby'!$A$14:$A$20,'Vozidlo a sazby'!$B$5,'Vozidlo a sazby'!$B$14:$B$20,"&lt;="&amp;A305,'Vozidlo a sazby'!$C$14:$C$20,"&gt;="&amp;A305))</f>
        <v/>
      </c>
      <c r="L305" s="28" t="str">
        <f aca="false">IF(OR(K305="",J305=""),"",ROUND(J305*(SUMIFS('Vozidlo a sazby'!$D$14:$D$20,'Vozidlo a sazby'!$A$14:$A$20,"Základní náhrada",'Vozidlo a sazby'!$B$14:$B$20,"&lt;="&amp;A305,'Vozidlo a sazby'!$C$14:$C$20,"&gt;="&amp;A305)+'Vozidlo a sazby'!$B$6*K305/100),2))</f>
        <v/>
      </c>
      <c r="M305" s="29"/>
      <c r="N305" s="15" t="str">
        <f aca="false">IF(OR(A305="",M305=""),"",IF(M305-A305&lt;=7,"průběžně","dodatečně"))</f>
        <v/>
      </c>
      <c r="O305" s="15" t="str">
        <f aca="false">IF(A305="","",IF(AND(J305&lt;&gt;"",J305&lt;0),"konec je menší než začátek",IF(OR(E305="",F305=""),"doplňte účel a typ",IF(AND(A304&lt;&gt;"",A305&lt;A304),"datum před předchozí jízdou",""))))</f>
        <v/>
      </c>
    </row>
    <row r="306" customFormat="false" ht="15" hidden="false" customHeight="false" outlineLevel="0" collapsed="false">
      <c r="A306" s="29"/>
      <c r="B306" s="30"/>
      <c r="C306" s="10"/>
      <c r="D306" s="10"/>
      <c r="E306" s="10"/>
      <c r="F306" s="10"/>
      <c r="G306" s="10"/>
      <c r="H306" s="25" t="str">
        <f aca="false">IF(AND(A306="",I306=""),"",IF(I305="",H305,I305))</f>
        <v/>
      </c>
      <c r="I306" s="13"/>
      <c r="J306" s="25" t="str">
        <f aca="false">IF(OR(I306="",H306=""),"",I306-H306)</f>
        <v/>
      </c>
      <c r="K306" s="27" t="str">
        <f aca="false">IF(OR(A306="",F306&lt;&gt;"Služební"),"",SUMIFS('Vozidlo a sazby'!$D$14:$D$20,'Vozidlo a sazby'!$A$14:$A$20,'Vozidlo a sazby'!$B$5,'Vozidlo a sazby'!$B$14:$B$20,"&lt;="&amp;A306,'Vozidlo a sazby'!$C$14:$C$20,"&gt;="&amp;A306))</f>
        <v/>
      </c>
      <c r="L306" s="28" t="str">
        <f aca="false">IF(OR(K306="",J306=""),"",ROUND(J306*(SUMIFS('Vozidlo a sazby'!$D$14:$D$20,'Vozidlo a sazby'!$A$14:$A$20,"Základní náhrada",'Vozidlo a sazby'!$B$14:$B$20,"&lt;="&amp;A306,'Vozidlo a sazby'!$C$14:$C$20,"&gt;="&amp;A306)+'Vozidlo a sazby'!$B$6*K306/100),2))</f>
        <v/>
      </c>
      <c r="M306" s="29"/>
      <c r="N306" s="15" t="str">
        <f aca="false">IF(OR(A306="",M306=""),"",IF(M306-A306&lt;=7,"průběžně","dodatečně"))</f>
        <v/>
      </c>
      <c r="O306" s="15" t="str">
        <f aca="false">IF(A306="","",IF(AND(J306&lt;&gt;"",J306&lt;0),"konec je menší než začátek",IF(OR(E306="",F306=""),"doplňte účel a typ",IF(AND(A305&lt;&gt;"",A306&lt;A305),"datum před předchozí jízdou",""))))</f>
        <v/>
      </c>
    </row>
    <row r="307" customFormat="false" ht="15" hidden="false" customHeight="false" outlineLevel="0" collapsed="false">
      <c r="A307" s="29"/>
      <c r="B307" s="30"/>
      <c r="C307" s="10"/>
      <c r="D307" s="10"/>
      <c r="E307" s="10"/>
      <c r="F307" s="10"/>
      <c r="G307" s="10"/>
      <c r="H307" s="25" t="str">
        <f aca="false">IF(AND(A307="",I307=""),"",IF(I306="",H306,I306))</f>
        <v/>
      </c>
      <c r="I307" s="13"/>
      <c r="J307" s="25" t="str">
        <f aca="false">IF(OR(I307="",H307=""),"",I307-H307)</f>
        <v/>
      </c>
      <c r="K307" s="27" t="str">
        <f aca="false">IF(OR(A307="",F307&lt;&gt;"Služební"),"",SUMIFS('Vozidlo a sazby'!$D$14:$D$20,'Vozidlo a sazby'!$A$14:$A$20,'Vozidlo a sazby'!$B$5,'Vozidlo a sazby'!$B$14:$B$20,"&lt;="&amp;A307,'Vozidlo a sazby'!$C$14:$C$20,"&gt;="&amp;A307))</f>
        <v/>
      </c>
      <c r="L307" s="28" t="str">
        <f aca="false">IF(OR(K307="",J307=""),"",ROUND(J307*(SUMIFS('Vozidlo a sazby'!$D$14:$D$20,'Vozidlo a sazby'!$A$14:$A$20,"Základní náhrada",'Vozidlo a sazby'!$B$14:$B$20,"&lt;="&amp;A307,'Vozidlo a sazby'!$C$14:$C$20,"&gt;="&amp;A307)+'Vozidlo a sazby'!$B$6*K307/100),2))</f>
        <v/>
      </c>
      <c r="M307" s="29"/>
      <c r="N307" s="15" t="str">
        <f aca="false">IF(OR(A307="",M307=""),"",IF(M307-A307&lt;=7,"průběžně","dodatečně"))</f>
        <v/>
      </c>
      <c r="O307" s="15" t="str">
        <f aca="false">IF(A307="","",IF(AND(J307&lt;&gt;"",J307&lt;0),"konec je menší než začátek",IF(OR(E307="",F307=""),"doplňte účel a typ",IF(AND(A306&lt;&gt;"",A307&lt;A306),"datum před předchozí jízdou",""))))</f>
        <v/>
      </c>
    </row>
    <row r="308" customFormat="false" ht="15" hidden="false" customHeight="false" outlineLevel="0" collapsed="false">
      <c r="A308" s="29"/>
      <c r="B308" s="30"/>
      <c r="C308" s="10"/>
      <c r="D308" s="10"/>
      <c r="E308" s="10"/>
      <c r="F308" s="10"/>
      <c r="G308" s="10"/>
      <c r="H308" s="25" t="str">
        <f aca="false">IF(AND(A308="",I308=""),"",IF(I307="",H307,I307))</f>
        <v/>
      </c>
      <c r="I308" s="13"/>
      <c r="J308" s="25" t="str">
        <f aca="false">IF(OR(I308="",H308=""),"",I308-H308)</f>
        <v/>
      </c>
      <c r="K308" s="27" t="str">
        <f aca="false">IF(OR(A308="",F308&lt;&gt;"Služební"),"",SUMIFS('Vozidlo a sazby'!$D$14:$D$20,'Vozidlo a sazby'!$A$14:$A$20,'Vozidlo a sazby'!$B$5,'Vozidlo a sazby'!$B$14:$B$20,"&lt;="&amp;A308,'Vozidlo a sazby'!$C$14:$C$20,"&gt;="&amp;A308))</f>
        <v/>
      </c>
      <c r="L308" s="28" t="str">
        <f aca="false">IF(OR(K308="",J308=""),"",ROUND(J308*(SUMIFS('Vozidlo a sazby'!$D$14:$D$20,'Vozidlo a sazby'!$A$14:$A$20,"Základní náhrada",'Vozidlo a sazby'!$B$14:$B$20,"&lt;="&amp;A308,'Vozidlo a sazby'!$C$14:$C$20,"&gt;="&amp;A308)+'Vozidlo a sazby'!$B$6*K308/100),2))</f>
        <v/>
      </c>
      <c r="M308" s="29"/>
      <c r="N308" s="15" t="str">
        <f aca="false">IF(OR(A308="",M308=""),"",IF(M308-A308&lt;=7,"průběžně","dodatečně"))</f>
        <v/>
      </c>
      <c r="O308" s="15" t="str">
        <f aca="false">IF(A308="","",IF(AND(J308&lt;&gt;"",J308&lt;0),"konec je menší než začátek",IF(OR(E308="",F308=""),"doplňte účel a typ",IF(AND(A307&lt;&gt;"",A308&lt;A307),"datum před předchozí jízdou",""))))</f>
        <v/>
      </c>
    </row>
    <row r="309" customFormat="false" ht="15" hidden="false" customHeight="false" outlineLevel="0" collapsed="false">
      <c r="A309" s="29"/>
      <c r="B309" s="30"/>
      <c r="C309" s="10"/>
      <c r="D309" s="10"/>
      <c r="E309" s="10"/>
      <c r="F309" s="10"/>
      <c r="G309" s="10"/>
      <c r="H309" s="25" t="str">
        <f aca="false">IF(AND(A309="",I309=""),"",IF(I308="",H308,I308))</f>
        <v/>
      </c>
      <c r="I309" s="13"/>
      <c r="J309" s="25" t="str">
        <f aca="false">IF(OR(I309="",H309=""),"",I309-H309)</f>
        <v/>
      </c>
      <c r="K309" s="27" t="str">
        <f aca="false">IF(OR(A309="",F309&lt;&gt;"Služební"),"",SUMIFS('Vozidlo a sazby'!$D$14:$D$20,'Vozidlo a sazby'!$A$14:$A$20,'Vozidlo a sazby'!$B$5,'Vozidlo a sazby'!$B$14:$B$20,"&lt;="&amp;A309,'Vozidlo a sazby'!$C$14:$C$20,"&gt;="&amp;A309))</f>
        <v/>
      </c>
      <c r="L309" s="28" t="str">
        <f aca="false">IF(OR(K309="",J309=""),"",ROUND(J309*(SUMIFS('Vozidlo a sazby'!$D$14:$D$20,'Vozidlo a sazby'!$A$14:$A$20,"Základní náhrada",'Vozidlo a sazby'!$B$14:$B$20,"&lt;="&amp;A309,'Vozidlo a sazby'!$C$14:$C$20,"&gt;="&amp;A309)+'Vozidlo a sazby'!$B$6*K309/100),2))</f>
        <v/>
      </c>
      <c r="M309" s="29"/>
      <c r="N309" s="15" t="str">
        <f aca="false">IF(OR(A309="",M309=""),"",IF(M309-A309&lt;=7,"průběžně","dodatečně"))</f>
        <v/>
      </c>
      <c r="O309" s="15" t="str">
        <f aca="false">IF(A309="","",IF(AND(J309&lt;&gt;"",J309&lt;0),"konec je menší než začátek",IF(OR(E309="",F309=""),"doplňte účel a typ",IF(AND(A308&lt;&gt;"",A309&lt;A308),"datum před předchozí jízdou",""))))</f>
        <v/>
      </c>
    </row>
    <row r="310" customFormat="false" ht="15" hidden="false" customHeight="false" outlineLevel="0" collapsed="false">
      <c r="A310" s="29"/>
      <c r="B310" s="30"/>
      <c r="C310" s="10"/>
      <c r="D310" s="10"/>
      <c r="E310" s="10"/>
      <c r="F310" s="10"/>
      <c r="G310" s="10"/>
      <c r="H310" s="25" t="str">
        <f aca="false">IF(AND(A310="",I310=""),"",IF(I309="",H309,I309))</f>
        <v/>
      </c>
      <c r="I310" s="13"/>
      <c r="J310" s="25" t="str">
        <f aca="false">IF(OR(I310="",H310=""),"",I310-H310)</f>
        <v/>
      </c>
      <c r="K310" s="27" t="str">
        <f aca="false">IF(OR(A310="",F310&lt;&gt;"Služební"),"",SUMIFS('Vozidlo a sazby'!$D$14:$D$20,'Vozidlo a sazby'!$A$14:$A$20,'Vozidlo a sazby'!$B$5,'Vozidlo a sazby'!$B$14:$B$20,"&lt;="&amp;A310,'Vozidlo a sazby'!$C$14:$C$20,"&gt;="&amp;A310))</f>
        <v/>
      </c>
      <c r="L310" s="28" t="str">
        <f aca="false">IF(OR(K310="",J310=""),"",ROUND(J310*(SUMIFS('Vozidlo a sazby'!$D$14:$D$20,'Vozidlo a sazby'!$A$14:$A$20,"Základní náhrada",'Vozidlo a sazby'!$B$14:$B$20,"&lt;="&amp;A310,'Vozidlo a sazby'!$C$14:$C$20,"&gt;="&amp;A310)+'Vozidlo a sazby'!$B$6*K310/100),2))</f>
        <v/>
      </c>
      <c r="M310" s="29"/>
      <c r="N310" s="15" t="str">
        <f aca="false">IF(OR(A310="",M310=""),"",IF(M310-A310&lt;=7,"průběžně","dodatečně"))</f>
        <v/>
      </c>
      <c r="O310" s="15" t="str">
        <f aca="false">IF(A310="","",IF(AND(J310&lt;&gt;"",J310&lt;0),"konec je menší než začátek",IF(OR(E310="",F310=""),"doplňte účel a typ",IF(AND(A309&lt;&gt;"",A310&lt;A309),"datum před předchozí jízdou",""))))</f>
        <v/>
      </c>
    </row>
    <row r="311" customFormat="false" ht="15" hidden="false" customHeight="false" outlineLevel="0" collapsed="false">
      <c r="A311" s="29"/>
      <c r="B311" s="30"/>
      <c r="C311" s="10"/>
      <c r="D311" s="10"/>
      <c r="E311" s="10"/>
      <c r="F311" s="10"/>
      <c r="G311" s="10"/>
      <c r="H311" s="25" t="str">
        <f aca="false">IF(AND(A311="",I311=""),"",IF(I310="",H310,I310))</f>
        <v/>
      </c>
      <c r="I311" s="13"/>
      <c r="J311" s="25" t="str">
        <f aca="false">IF(OR(I311="",H311=""),"",I311-H311)</f>
        <v/>
      </c>
      <c r="K311" s="27" t="str">
        <f aca="false">IF(OR(A311="",F311&lt;&gt;"Služební"),"",SUMIFS('Vozidlo a sazby'!$D$14:$D$20,'Vozidlo a sazby'!$A$14:$A$20,'Vozidlo a sazby'!$B$5,'Vozidlo a sazby'!$B$14:$B$20,"&lt;="&amp;A311,'Vozidlo a sazby'!$C$14:$C$20,"&gt;="&amp;A311))</f>
        <v/>
      </c>
      <c r="L311" s="28" t="str">
        <f aca="false">IF(OR(K311="",J311=""),"",ROUND(J311*(SUMIFS('Vozidlo a sazby'!$D$14:$D$20,'Vozidlo a sazby'!$A$14:$A$20,"Základní náhrada",'Vozidlo a sazby'!$B$14:$B$20,"&lt;="&amp;A311,'Vozidlo a sazby'!$C$14:$C$20,"&gt;="&amp;A311)+'Vozidlo a sazby'!$B$6*K311/100),2))</f>
        <v/>
      </c>
      <c r="M311" s="29"/>
      <c r="N311" s="15" t="str">
        <f aca="false">IF(OR(A311="",M311=""),"",IF(M311-A311&lt;=7,"průběžně","dodatečně"))</f>
        <v/>
      </c>
      <c r="O311" s="15" t="str">
        <f aca="false">IF(A311="","",IF(AND(J311&lt;&gt;"",J311&lt;0),"konec je menší než začátek",IF(OR(E311="",F311=""),"doplňte účel a typ",IF(AND(A310&lt;&gt;"",A311&lt;A310),"datum před předchozí jízdou",""))))</f>
        <v/>
      </c>
    </row>
    <row r="312" customFormat="false" ht="15" hidden="false" customHeight="false" outlineLevel="0" collapsed="false">
      <c r="A312" s="29"/>
      <c r="B312" s="30"/>
      <c r="C312" s="10"/>
      <c r="D312" s="10"/>
      <c r="E312" s="10"/>
      <c r="F312" s="10"/>
      <c r="G312" s="10"/>
      <c r="H312" s="25" t="str">
        <f aca="false">IF(AND(A312="",I312=""),"",IF(I311="",H311,I311))</f>
        <v/>
      </c>
      <c r="I312" s="13"/>
      <c r="J312" s="25" t="str">
        <f aca="false">IF(OR(I312="",H312=""),"",I312-H312)</f>
        <v/>
      </c>
      <c r="K312" s="27" t="str">
        <f aca="false">IF(OR(A312="",F312&lt;&gt;"Služební"),"",SUMIFS('Vozidlo a sazby'!$D$14:$D$20,'Vozidlo a sazby'!$A$14:$A$20,'Vozidlo a sazby'!$B$5,'Vozidlo a sazby'!$B$14:$B$20,"&lt;="&amp;A312,'Vozidlo a sazby'!$C$14:$C$20,"&gt;="&amp;A312))</f>
        <v/>
      </c>
      <c r="L312" s="28" t="str">
        <f aca="false">IF(OR(K312="",J312=""),"",ROUND(J312*(SUMIFS('Vozidlo a sazby'!$D$14:$D$20,'Vozidlo a sazby'!$A$14:$A$20,"Základní náhrada",'Vozidlo a sazby'!$B$14:$B$20,"&lt;="&amp;A312,'Vozidlo a sazby'!$C$14:$C$20,"&gt;="&amp;A312)+'Vozidlo a sazby'!$B$6*K312/100),2))</f>
        <v/>
      </c>
      <c r="M312" s="29"/>
      <c r="N312" s="15" t="str">
        <f aca="false">IF(OR(A312="",M312=""),"",IF(M312-A312&lt;=7,"průběžně","dodatečně"))</f>
        <v/>
      </c>
      <c r="O312" s="15" t="str">
        <f aca="false">IF(A312="","",IF(AND(J312&lt;&gt;"",J312&lt;0),"konec je menší než začátek",IF(OR(E312="",F312=""),"doplňte účel a typ",IF(AND(A311&lt;&gt;"",A312&lt;A311),"datum před předchozí jízdou",""))))</f>
        <v/>
      </c>
    </row>
    <row r="313" customFormat="false" ht="15" hidden="false" customHeight="false" outlineLevel="0" collapsed="false">
      <c r="A313" s="29"/>
      <c r="B313" s="30"/>
      <c r="C313" s="10"/>
      <c r="D313" s="10"/>
      <c r="E313" s="10"/>
      <c r="F313" s="10"/>
      <c r="G313" s="10"/>
      <c r="H313" s="25" t="str">
        <f aca="false">IF(AND(A313="",I313=""),"",IF(I312="",H312,I312))</f>
        <v/>
      </c>
      <c r="I313" s="13"/>
      <c r="J313" s="25" t="str">
        <f aca="false">IF(OR(I313="",H313=""),"",I313-H313)</f>
        <v/>
      </c>
      <c r="K313" s="27" t="str">
        <f aca="false">IF(OR(A313="",F313&lt;&gt;"Služební"),"",SUMIFS('Vozidlo a sazby'!$D$14:$D$20,'Vozidlo a sazby'!$A$14:$A$20,'Vozidlo a sazby'!$B$5,'Vozidlo a sazby'!$B$14:$B$20,"&lt;="&amp;A313,'Vozidlo a sazby'!$C$14:$C$20,"&gt;="&amp;A313))</f>
        <v/>
      </c>
      <c r="L313" s="28" t="str">
        <f aca="false">IF(OR(K313="",J313=""),"",ROUND(J313*(SUMIFS('Vozidlo a sazby'!$D$14:$D$20,'Vozidlo a sazby'!$A$14:$A$20,"Základní náhrada",'Vozidlo a sazby'!$B$14:$B$20,"&lt;="&amp;A313,'Vozidlo a sazby'!$C$14:$C$20,"&gt;="&amp;A313)+'Vozidlo a sazby'!$B$6*K313/100),2))</f>
        <v/>
      </c>
      <c r="M313" s="29"/>
      <c r="N313" s="15" t="str">
        <f aca="false">IF(OR(A313="",M313=""),"",IF(M313-A313&lt;=7,"průběžně","dodatečně"))</f>
        <v/>
      </c>
      <c r="O313" s="15" t="str">
        <f aca="false">IF(A313="","",IF(AND(J313&lt;&gt;"",J313&lt;0),"konec je menší než začátek",IF(OR(E313="",F313=""),"doplňte účel a typ",IF(AND(A312&lt;&gt;"",A313&lt;A312),"datum před předchozí jízdou",""))))</f>
        <v/>
      </c>
    </row>
    <row r="314" customFormat="false" ht="15" hidden="false" customHeight="false" outlineLevel="0" collapsed="false">
      <c r="A314" s="29"/>
      <c r="B314" s="30"/>
      <c r="C314" s="10"/>
      <c r="D314" s="10"/>
      <c r="E314" s="10"/>
      <c r="F314" s="10"/>
      <c r="G314" s="10"/>
      <c r="H314" s="25" t="str">
        <f aca="false">IF(AND(A314="",I314=""),"",IF(I313="",H313,I313))</f>
        <v/>
      </c>
      <c r="I314" s="13"/>
      <c r="J314" s="25" t="str">
        <f aca="false">IF(OR(I314="",H314=""),"",I314-H314)</f>
        <v/>
      </c>
      <c r="K314" s="27" t="str">
        <f aca="false">IF(OR(A314="",F314&lt;&gt;"Služební"),"",SUMIFS('Vozidlo a sazby'!$D$14:$D$20,'Vozidlo a sazby'!$A$14:$A$20,'Vozidlo a sazby'!$B$5,'Vozidlo a sazby'!$B$14:$B$20,"&lt;="&amp;A314,'Vozidlo a sazby'!$C$14:$C$20,"&gt;="&amp;A314))</f>
        <v/>
      </c>
      <c r="L314" s="28" t="str">
        <f aca="false">IF(OR(K314="",J314=""),"",ROUND(J314*(SUMIFS('Vozidlo a sazby'!$D$14:$D$20,'Vozidlo a sazby'!$A$14:$A$20,"Základní náhrada",'Vozidlo a sazby'!$B$14:$B$20,"&lt;="&amp;A314,'Vozidlo a sazby'!$C$14:$C$20,"&gt;="&amp;A314)+'Vozidlo a sazby'!$B$6*K314/100),2))</f>
        <v/>
      </c>
      <c r="M314" s="29"/>
      <c r="N314" s="15" t="str">
        <f aca="false">IF(OR(A314="",M314=""),"",IF(M314-A314&lt;=7,"průběžně","dodatečně"))</f>
        <v/>
      </c>
      <c r="O314" s="15" t="str">
        <f aca="false">IF(A314="","",IF(AND(J314&lt;&gt;"",J314&lt;0),"konec je menší než začátek",IF(OR(E314="",F314=""),"doplňte účel a typ",IF(AND(A313&lt;&gt;"",A314&lt;A313),"datum před předchozí jízdou",""))))</f>
        <v/>
      </c>
    </row>
    <row r="315" customFormat="false" ht="15" hidden="false" customHeight="false" outlineLevel="0" collapsed="false">
      <c r="A315" s="29"/>
      <c r="B315" s="30"/>
      <c r="C315" s="10"/>
      <c r="D315" s="10"/>
      <c r="E315" s="10"/>
      <c r="F315" s="10"/>
      <c r="G315" s="10"/>
      <c r="H315" s="25" t="str">
        <f aca="false">IF(AND(A315="",I315=""),"",IF(I314="",H314,I314))</f>
        <v/>
      </c>
      <c r="I315" s="13"/>
      <c r="J315" s="25" t="str">
        <f aca="false">IF(OR(I315="",H315=""),"",I315-H315)</f>
        <v/>
      </c>
      <c r="K315" s="27" t="str">
        <f aca="false">IF(OR(A315="",F315&lt;&gt;"Služební"),"",SUMIFS('Vozidlo a sazby'!$D$14:$D$20,'Vozidlo a sazby'!$A$14:$A$20,'Vozidlo a sazby'!$B$5,'Vozidlo a sazby'!$B$14:$B$20,"&lt;="&amp;A315,'Vozidlo a sazby'!$C$14:$C$20,"&gt;="&amp;A315))</f>
        <v/>
      </c>
      <c r="L315" s="28" t="str">
        <f aca="false">IF(OR(K315="",J315=""),"",ROUND(J315*(SUMIFS('Vozidlo a sazby'!$D$14:$D$20,'Vozidlo a sazby'!$A$14:$A$20,"Základní náhrada",'Vozidlo a sazby'!$B$14:$B$20,"&lt;="&amp;A315,'Vozidlo a sazby'!$C$14:$C$20,"&gt;="&amp;A315)+'Vozidlo a sazby'!$B$6*K315/100),2))</f>
        <v/>
      </c>
      <c r="M315" s="29"/>
      <c r="N315" s="15" t="str">
        <f aca="false">IF(OR(A315="",M315=""),"",IF(M315-A315&lt;=7,"průběžně","dodatečně"))</f>
        <v/>
      </c>
      <c r="O315" s="15" t="str">
        <f aca="false">IF(A315="","",IF(AND(J315&lt;&gt;"",J315&lt;0),"konec je menší než začátek",IF(OR(E315="",F315=""),"doplňte účel a typ",IF(AND(A314&lt;&gt;"",A315&lt;A314),"datum před předchozí jízdou",""))))</f>
        <v/>
      </c>
    </row>
    <row r="316" customFormat="false" ht="15" hidden="false" customHeight="false" outlineLevel="0" collapsed="false">
      <c r="A316" s="29"/>
      <c r="B316" s="30"/>
      <c r="C316" s="10"/>
      <c r="D316" s="10"/>
      <c r="E316" s="10"/>
      <c r="F316" s="10"/>
      <c r="G316" s="10"/>
      <c r="H316" s="25" t="str">
        <f aca="false">IF(AND(A316="",I316=""),"",IF(I315="",H315,I315))</f>
        <v/>
      </c>
      <c r="I316" s="13"/>
      <c r="J316" s="25" t="str">
        <f aca="false">IF(OR(I316="",H316=""),"",I316-H316)</f>
        <v/>
      </c>
      <c r="K316" s="27" t="str">
        <f aca="false">IF(OR(A316="",F316&lt;&gt;"Služební"),"",SUMIFS('Vozidlo a sazby'!$D$14:$D$20,'Vozidlo a sazby'!$A$14:$A$20,'Vozidlo a sazby'!$B$5,'Vozidlo a sazby'!$B$14:$B$20,"&lt;="&amp;A316,'Vozidlo a sazby'!$C$14:$C$20,"&gt;="&amp;A316))</f>
        <v/>
      </c>
      <c r="L316" s="28" t="str">
        <f aca="false">IF(OR(K316="",J316=""),"",ROUND(J316*(SUMIFS('Vozidlo a sazby'!$D$14:$D$20,'Vozidlo a sazby'!$A$14:$A$20,"Základní náhrada",'Vozidlo a sazby'!$B$14:$B$20,"&lt;="&amp;A316,'Vozidlo a sazby'!$C$14:$C$20,"&gt;="&amp;A316)+'Vozidlo a sazby'!$B$6*K316/100),2))</f>
        <v/>
      </c>
      <c r="M316" s="29"/>
      <c r="N316" s="15" t="str">
        <f aca="false">IF(OR(A316="",M316=""),"",IF(M316-A316&lt;=7,"průběžně","dodatečně"))</f>
        <v/>
      </c>
      <c r="O316" s="15" t="str">
        <f aca="false">IF(A316="","",IF(AND(J316&lt;&gt;"",J316&lt;0),"konec je menší než začátek",IF(OR(E316="",F316=""),"doplňte účel a typ",IF(AND(A315&lt;&gt;"",A316&lt;A315),"datum před předchozí jízdou",""))))</f>
        <v/>
      </c>
    </row>
    <row r="317" customFormat="false" ht="15" hidden="false" customHeight="false" outlineLevel="0" collapsed="false">
      <c r="A317" s="29"/>
      <c r="B317" s="30"/>
      <c r="C317" s="10"/>
      <c r="D317" s="10"/>
      <c r="E317" s="10"/>
      <c r="F317" s="10"/>
      <c r="G317" s="10"/>
      <c r="H317" s="25" t="str">
        <f aca="false">IF(AND(A317="",I317=""),"",IF(I316="",H316,I316))</f>
        <v/>
      </c>
      <c r="I317" s="13"/>
      <c r="J317" s="25" t="str">
        <f aca="false">IF(OR(I317="",H317=""),"",I317-H317)</f>
        <v/>
      </c>
      <c r="K317" s="27" t="str">
        <f aca="false">IF(OR(A317="",F317&lt;&gt;"Služební"),"",SUMIFS('Vozidlo a sazby'!$D$14:$D$20,'Vozidlo a sazby'!$A$14:$A$20,'Vozidlo a sazby'!$B$5,'Vozidlo a sazby'!$B$14:$B$20,"&lt;="&amp;A317,'Vozidlo a sazby'!$C$14:$C$20,"&gt;="&amp;A317))</f>
        <v/>
      </c>
      <c r="L317" s="28" t="str">
        <f aca="false">IF(OR(K317="",J317=""),"",ROUND(J317*(SUMIFS('Vozidlo a sazby'!$D$14:$D$20,'Vozidlo a sazby'!$A$14:$A$20,"Základní náhrada",'Vozidlo a sazby'!$B$14:$B$20,"&lt;="&amp;A317,'Vozidlo a sazby'!$C$14:$C$20,"&gt;="&amp;A317)+'Vozidlo a sazby'!$B$6*K317/100),2))</f>
        <v/>
      </c>
      <c r="M317" s="29"/>
      <c r="N317" s="15" t="str">
        <f aca="false">IF(OR(A317="",M317=""),"",IF(M317-A317&lt;=7,"průběžně","dodatečně"))</f>
        <v/>
      </c>
      <c r="O317" s="15" t="str">
        <f aca="false">IF(A317="","",IF(AND(J317&lt;&gt;"",J317&lt;0),"konec je menší než začátek",IF(OR(E317="",F317=""),"doplňte účel a typ",IF(AND(A316&lt;&gt;"",A317&lt;A316),"datum před předchozí jízdou",""))))</f>
        <v/>
      </c>
    </row>
    <row r="318" customFormat="false" ht="15" hidden="false" customHeight="false" outlineLevel="0" collapsed="false">
      <c r="A318" s="29"/>
      <c r="B318" s="30"/>
      <c r="C318" s="10"/>
      <c r="D318" s="10"/>
      <c r="E318" s="10"/>
      <c r="F318" s="10"/>
      <c r="G318" s="10"/>
      <c r="H318" s="25" t="str">
        <f aca="false">IF(AND(A318="",I318=""),"",IF(I317="",H317,I317))</f>
        <v/>
      </c>
      <c r="I318" s="13"/>
      <c r="J318" s="25" t="str">
        <f aca="false">IF(OR(I318="",H318=""),"",I318-H318)</f>
        <v/>
      </c>
      <c r="K318" s="27" t="str">
        <f aca="false">IF(OR(A318="",F318&lt;&gt;"Služební"),"",SUMIFS('Vozidlo a sazby'!$D$14:$D$20,'Vozidlo a sazby'!$A$14:$A$20,'Vozidlo a sazby'!$B$5,'Vozidlo a sazby'!$B$14:$B$20,"&lt;="&amp;A318,'Vozidlo a sazby'!$C$14:$C$20,"&gt;="&amp;A318))</f>
        <v/>
      </c>
      <c r="L318" s="28" t="str">
        <f aca="false">IF(OR(K318="",J318=""),"",ROUND(J318*(SUMIFS('Vozidlo a sazby'!$D$14:$D$20,'Vozidlo a sazby'!$A$14:$A$20,"Základní náhrada",'Vozidlo a sazby'!$B$14:$B$20,"&lt;="&amp;A318,'Vozidlo a sazby'!$C$14:$C$20,"&gt;="&amp;A318)+'Vozidlo a sazby'!$B$6*K318/100),2))</f>
        <v/>
      </c>
      <c r="M318" s="29"/>
      <c r="N318" s="15" t="str">
        <f aca="false">IF(OR(A318="",M318=""),"",IF(M318-A318&lt;=7,"průběžně","dodatečně"))</f>
        <v/>
      </c>
      <c r="O318" s="15" t="str">
        <f aca="false">IF(A318="","",IF(AND(J318&lt;&gt;"",J318&lt;0),"konec je menší než začátek",IF(OR(E318="",F318=""),"doplňte účel a typ",IF(AND(A317&lt;&gt;"",A318&lt;A317),"datum před předchozí jízdou",""))))</f>
        <v/>
      </c>
    </row>
    <row r="319" customFormat="false" ht="15" hidden="false" customHeight="false" outlineLevel="0" collapsed="false">
      <c r="A319" s="29"/>
      <c r="B319" s="30"/>
      <c r="C319" s="10"/>
      <c r="D319" s="10"/>
      <c r="E319" s="10"/>
      <c r="F319" s="10"/>
      <c r="G319" s="10"/>
      <c r="H319" s="25" t="str">
        <f aca="false">IF(AND(A319="",I319=""),"",IF(I318="",H318,I318))</f>
        <v/>
      </c>
      <c r="I319" s="13"/>
      <c r="J319" s="25" t="str">
        <f aca="false">IF(OR(I319="",H319=""),"",I319-H319)</f>
        <v/>
      </c>
      <c r="K319" s="27" t="str">
        <f aca="false">IF(OR(A319="",F319&lt;&gt;"Služební"),"",SUMIFS('Vozidlo a sazby'!$D$14:$D$20,'Vozidlo a sazby'!$A$14:$A$20,'Vozidlo a sazby'!$B$5,'Vozidlo a sazby'!$B$14:$B$20,"&lt;="&amp;A319,'Vozidlo a sazby'!$C$14:$C$20,"&gt;="&amp;A319))</f>
        <v/>
      </c>
      <c r="L319" s="28" t="str">
        <f aca="false">IF(OR(K319="",J319=""),"",ROUND(J319*(SUMIFS('Vozidlo a sazby'!$D$14:$D$20,'Vozidlo a sazby'!$A$14:$A$20,"Základní náhrada",'Vozidlo a sazby'!$B$14:$B$20,"&lt;="&amp;A319,'Vozidlo a sazby'!$C$14:$C$20,"&gt;="&amp;A319)+'Vozidlo a sazby'!$B$6*K319/100),2))</f>
        <v/>
      </c>
      <c r="M319" s="29"/>
      <c r="N319" s="15" t="str">
        <f aca="false">IF(OR(A319="",M319=""),"",IF(M319-A319&lt;=7,"průběžně","dodatečně"))</f>
        <v/>
      </c>
      <c r="O319" s="15" t="str">
        <f aca="false">IF(A319="","",IF(AND(J319&lt;&gt;"",J319&lt;0),"konec je menší než začátek",IF(OR(E319="",F319=""),"doplňte účel a typ",IF(AND(A318&lt;&gt;"",A319&lt;A318),"datum před předchozí jízdou",""))))</f>
        <v/>
      </c>
    </row>
    <row r="320" customFormat="false" ht="15" hidden="false" customHeight="false" outlineLevel="0" collapsed="false">
      <c r="A320" s="29"/>
      <c r="B320" s="30"/>
      <c r="C320" s="10"/>
      <c r="D320" s="10"/>
      <c r="E320" s="10"/>
      <c r="F320" s="10"/>
      <c r="G320" s="10"/>
      <c r="H320" s="25" t="str">
        <f aca="false">IF(AND(A320="",I320=""),"",IF(I319="",H319,I319))</f>
        <v/>
      </c>
      <c r="I320" s="13"/>
      <c r="J320" s="25" t="str">
        <f aca="false">IF(OR(I320="",H320=""),"",I320-H320)</f>
        <v/>
      </c>
      <c r="K320" s="27" t="str">
        <f aca="false">IF(OR(A320="",F320&lt;&gt;"Služební"),"",SUMIFS('Vozidlo a sazby'!$D$14:$D$20,'Vozidlo a sazby'!$A$14:$A$20,'Vozidlo a sazby'!$B$5,'Vozidlo a sazby'!$B$14:$B$20,"&lt;="&amp;A320,'Vozidlo a sazby'!$C$14:$C$20,"&gt;="&amp;A320))</f>
        <v/>
      </c>
      <c r="L320" s="28" t="str">
        <f aca="false">IF(OR(K320="",J320=""),"",ROUND(J320*(SUMIFS('Vozidlo a sazby'!$D$14:$D$20,'Vozidlo a sazby'!$A$14:$A$20,"Základní náhrada",'Vozidlo a sazby'!$B$14:$B$20,"&lt;="&amp;A320,'Vozidlo a sazby'!$C$14:$C$20,"&gt;="&amp;A320)+'Vozidlo a sazby'!$B$6*K320/100),2))</f>
        <v/>
      </c>
      <c r="M320" s="29"/>
      <c r="N320" s="15" t="str">
        <f aca="false">IF(OR(A320="",M320=""),"",IF(M320-A320&lt;=7,"průběžně","dodatečně"))</f>
        <v/>
      </c>
      <c r="O320" s="15" t="str">
        <f aca="false">IF(A320="","",IF(AND(J320&lt;&gt;"",J320&lt;0),"konec je menší než začátek",IF(OR(E320="",F320=""),"doplňte účel a typ",IF(AND(A319&lt;&gt;"",A320&lt;A319),"datum před předchozí jízdou",""))))</f>
        <v/>
      </c>
    </row>
    <row r="321" customFormat="false" ht="15" hidden="false" customHeight="false" outlineLevel="0" collapsed="false">
      <c r="A321" s="29"/>
      <c r="B321" s="30"/>
      <c r="C321" s="10"/>
      <c r="D321" s="10"/>
      <c r="E321" s="10"/>
      <c r="F321" s="10"/>
      <c r="G321" s="10"/>
      <c r="H321" s="25" t="str">
        <f aca="false">IF(AND(A321="",I321=""),"",IF(I320="",H320,I320))</f>
        <v/>
      </c>
      <c r="I321" s="13"/>
      <c r="J321" s="25" t="str">
        <f aca="false">IF(OR(I321="",H321=""),"",I321-H321)</f>
        <v/>
      </c>
      <c r="K321" s="27" t="str">
        <f aca="false">IF(OR(A321="",F321&lt;&gt;"Služební"),"",SUMIFS('Vozidlo a sazby'!$D$14:$D$20,'Vozidlo a sazby'!$A$14:$A$20,'Vozidlo a sazby'!$B$5,'Vozidlo a sazby'!$B$14:$B$20,"&lt;="&amp;A321,'Vozidlo a sazby'!$C$14:$C$20,"&gt;="&amp;A321))</f>
        <v/>
      </c>
      <c r="L321" s="28" t="str">
        <f aca="false">IF(OR(K321="",J321=""),"",ROUND(J321*(SUMIFS('Vozidlo a sazby'!$D$14:$D$20,'Vozidlo a sazby'!$A$14:$A$20,"Základní náhrada",'Vozidlo a sazby'!$B$14:$B$20,"&lt;="&amp;A321,'Vozidlo a sazby'!$C$14:$C$20,"&gt;="&amp;A321)+'Vozidlo a sazby'!$B$6*K321/100),2))</f>
        <v/>
      </c>
      <c r="M321" s="29"/>
      <c r="N321" s="15" t="str">
        <f aca="false">IF(OR(A321="",M321=""),"",IF(M321-A321&lt;=7,"průběžně","dodatečně"))</f>
        <v/>
      </c>
      <c r="O321" s="15" t="str">
        <f aca="false">IF(A321="","",IF(AND(J321&lt;&gt;"",J321&lt;0),"konec je menší než začátek",IF(OR(E321="",F321=""),"doplňte účel a typ",IF(AND(A320&lt;&gt;"",A321&lt;A320),"datum před předchozí jízdou",""))))</f>
        <v/>
      </c>
    </row>
    <row r="322" customFormat="false" ht="15" hidden="false" customHeight="false" outlineLevel="0" collapsed="false">
      <c r="A322" s="29"/>
      <c r="B322" s="30"/>
      <c r="C322" s="10"/>
      <c r="D322" s="10"/>
      <c r="E322" s="10"/>
      <c r="F322" s="10"/>
      <c r="G322" s="10"/>
      <c r="H322" s="25" t="str">
        <f aca="false">IF(AND(A322="",I322=""),"",IF(I321="",H321,I321))</f>
        <v/>
      </c>
      <c r="I322" s="13"/>
      <c r="J322" s="25" t="str">
        <f aca="false">IF(OR(I322="",H322=""),"",I322-H322)</f>
        <v/>
      </c>
      <c r="K322" s="27" t="str">
        <f aca="false">IF(OR(A322="",F322&lt;&gt;"Služební"),"",SUMIFS('Vozidlo a sazby'!$D$14:$D$20,'Vozidlo a sazby'!$A$14:$A$20,'Vozidlo a sazby'!$B$5,'Vozidlo a sazby'!$B$14:$B$20,"&lt;="&amp;A322,'Vozidlo a sazby'!$C$14:$C$20,"&gt;="&amp;A322))</f>
        <v/>
      </c>
      <c r="L322" s="28" t="str">
        <f aca="false">IF(OR(K322="",J322=""),"",ROUND(J322*(SUMIFS('Vozidlo a sazby'!$D$14:$D$20,'Vozidlo a sazby'!$A$14:$A$20,"Základní náhrada",'Vozidlo a sazby'!$B$14:$B$20,"&lt;="&amp;A322,'Vozidlo a sazby'!$C$14:$C$20,"&gt;="&amp;A322)+'Vozidlo a sazby'!$B$6*K322/100),2))</f>
        <v/>
      </c>
      <c r="M322" s="29"/>
      <c r="N322" s="15" t="str">
        <f aca="false">IF(OR(A322="",M322=""),"",IF(M322-A322&lt;=7,"průběžně","dodatečně"))</f>
        <v/>
      </c>
      <c r="O322" s="15" t="str">
        <f aca="false">IF(A322="","",IF(AND(J322&lt;&gt;"",J322&lt;0),"konec je menší než začátek",IF(OR(E322="",F322=""),"doplňte účel a typ",IF(AND(A321&lt;&gt;"",A322&lt;A321),"datum před předchozí jízdou",""))))</f>
        <v/>
      </c>
    </row>
    <row r="323" customFormat="false" ht="15" hidden="false" customHeight="false" outlineLevel="0" collapsed="false">
      <c r="A323" s="29"/>
      <c r="B323" s="30"/>
      <c r="C323" s="10"/>
      <c r="D323" s="10"/>
      <c r="E323" s="10"/>
      <c r="F323" s="10"/>
      <c r="G323" s="10"/>
      <c r="H323" s="25" t="str">
        <f aca="false">IF(AND(A323="",I323=""),"",IF(I322="",H322,I322))</f>
        <v/>
      </c>
      <c r="I323" s="13"/>
      <c r="J323" s="25" t="str">
        <f aca="false">IF(OR(I323="",H323=""),"",I323-H323)</f>
        <v/>
      </c>
      <c r="K323" s="27" t="str">
        <f aca="false">IF(OR(A323="",F323&lt;&gt;"Služební"),"",SUMIFS('Vozidlo a sazby'!$D$14:$D$20,'Vozidlo a sazby'!$A$14:$A$20,'Vozidlo a sazby'!$B$5,'Vozidlo a sazby'!$B$14:$B$20,"&lt;="&amp;A323,'Vozidlo a sazby'!$C$14:$C$20,"&gt;="&amp;A323))</f>
        <v/>
      </c>
      <c r="L323" s="28" t="str">
        <f aca="false">IF(OR(K323="",J323=""),"",ROUND(J323*(SUMIFS('Vozidlo a sazby'!$D$14:$D$20,'Vozidlo a sazby'!$A$14:$A$20,"Základní náhrada",'Vozidlo a sazby'!$B$14:$B$20,"&lt;="&amp;A323,'Vozidlo a sazby'!$C$14:$C$20,"&gt;="&amp;A323)+'Vozidlo a sazby'!$B$6*K323/100),2))</f>
        <v/>
      </c>
      <c r="M323" s="29"/>
      <c r="N323" s="15" t="str">
        <f aca="false">IF(OR(A323="",M323=""),"",IF(M323-A323&lt;=7,"průběžně","dodatečně"))</f>
        <v/>
      </c>
      <c r="O323" s="15" t="str">
        <f aca="false">IF(A323="","",IF(AND(J323&lt;&gt;"",J323&lt;0),"konec je menší než začátek",IF(OR(E323="",F323=""),"doplňte účel a typ",IF(AND(A322&lt;&gt;"",A323&lt;A322),"datum před předchozí jízdou",""))))</f>
        <v/>
      </c>
    </row>
    <row r="324" customFormat="false" ht="15" hidden="false" customHeight="false" outlineLevel="0" collapsed="false">
      <c r="A324" s="29"/>
      <c r="B324" s="30"/>
      <c r="C324" s="10"/>
      <c r="D324" s="10"/>
      <c r="E324" s="10"/>
      <c r="F324" s="10"/>
      <c r="G324" s="10"/>
      <c r="H324" s="25" t="str">
        <f aca="false">IF(AND(A324="",I324=""),"",IF(I323="",H323,I323))</f>
        <v/>
      </c>
      <c r="I324" s="13"/>
      <c r="J324" s="25" t="str">
        <f aca="false">IF(OR(I324="",H324=""),"",I324-H324)</f>
        <v/>
      </c>
      <c r="K324" s="27" t="str">
        <f aca="false">IF(OR(A324="",F324&lt;&gt;"Služební"),"",SUMIFS('Vozidlo a sazby'!$D$14:$D$20,'Vozidlo a sazby'!$A$14:$A$20,'Vozidlo a sazby'!$B$5,'Vozidlo a sazby'!$B$14:$B$20,"&lt;="&amp;A324,'Vozidlo a sazby'!$C$14:$C$20,"&gt;="&amp;A324))</f>
        <v/>
      </c>
      <c r="L324" s="28" t="str">
        <f aca="false">IF(OR(K324="",J324=""),"",ROUND(J324*(SUMIFS('Vozidlo a sazby'!$D$14:$D$20,'Vozidlo a sazby'!$A$14:$A$20,"Základní náhrada",'Vozidlo a sazby'!$B$14:$B$20,"&lt;="&amp;A324,'Vozidlo a sazby'!$C$14:$C$20,"&gt;="&amp;A324)+'Vozidlo a sazby'!$B$6*K324/100),2))</f>
        <v/>
      </c>
      <c r="M324" s="29"/>
      <c r="N324" s="15" t="str">
        <f aca="false">IF(OR(A324="",M324=""),"",IF(M324-A324&lt;=7,"průběžně","dodatečně"))</f>
        <v/>
      </c>
      <c r="O324" s="15" t="str">
        <f aca="false">IF(A324="","",IF(AND(J324&lt;&gt;"",J324&lt;0),"konec je menší než začátek",IF(OR(E324="",F324=""),"doplňte účel a typ",IF(AND(A323&lt;&gt;"",A324&lt;A323),"datum před předchozí jízdou",""))))</f>
        <v/>
      </c>
    </row>
    <row r="325" customFormat="false" ht="15" hidden="false" customHeight="false" outlineLevel="0" collapsed="false">
      <c r="A325" s="29"/>
      <c r="B325" s="30"/>
      <c r="C325" s="10"/>
      <c r="D325" s="10"/>
      <c r="E325" s="10"/>
      <c r="F325" s="10"/>
      <c r="G325" s="10"/>
      <c r="H325" s="25" t="str">
        <f aca="false">IF(AND(A325="",I325=""),"",IF(I324="",H324,I324))</f>
        <v/>
      </c>
      <c r="I325" s="13"/>
      <c r="J325" s="25" t="str">
        <f aca="false">IF(OR(I325="",H325=""),"",I325-H325)</f>
        <v/>
      </c>
      <c r="K325" s="27" t="str">
        <f aca="false">IF(OR(A325="",F325&lt;&gt;"Služební"),"",SUMIFS('Vozidlo a sazby'!$D$14:$D$20,'Vozidlo a sazby'!$A$14:$A$20,'Vozidlo a sazby'!$B$5,'Vozidlo a sazby'!$B$14:$B$20,"&lt;="&amp;A325,'Vozidlo a sazby'!$C$14:$C$20,"&gt;="&amp;A325))</f>
        <v/>
      </c>
      <c r="L325" s="28" t="str">
        <f aca="false">IF(OR(K325="",J325=""),"",ROUND(J325*(SUMIFS('Vozidlo a sazby'!$D$14:$D$20,'Vozidlo a sazby'!$A$14:$A$20,"Základní náhrada",'Vozidlo a sazby'!$B$14:$B$20,"&lt;="&amp;A325,'Vozidlo a sazby'!$C$14:$C$20,"&gt;="&amp;A325)+'Vozidlo a sazby'!$B$6*K325/100),2))</f>
        <v/>
      </c>
      <c r="M325" s="29"/>
      <c r="N325" s="15" t="str">
        <f aca="false">IF(OR(A325="",M325=""),"",IF(M325-A325&lt;=7,"průběžně","dodatečně"))</f>
        <v/>
      </c>
      <c r="O325" s="15" t="str">
        <f aca="false">IF(A325="","",IF(AND(J325&lt;&gt;"",J325&lt;0),"konec je menší než začátek",IF(OR(E325="",F325=""),"doplňte účel a typ",IF(AND(A324&lt;&gt;"",A325&lt;A324),"datum před předchozí jízdou",""))))</f>
        <v/>
      </c>
    </row>
    <row r="326" customFormat="false" ht="15" hidden="false" customHeight="false" outlineLevel="0" collapsed="false">
      <c r="A326" s="29"/>
      <c r="B326" s="30"/>
      <c r="C326" s="10"/>
      <c r="D326" s="10"/>
      <c r="E326" s="10"/>
      <c r="F326" s="10"/>
      <c r="G326" s="10"/>
      <c r="H326" s="25" t="str">
        <f aca="false">IF(AND(A326="",I326=""),"",IF(I325="",H325,I325))</f>
        <v/>
      </c>
      <c r="I326" s="13"/>
      <c r="J326" s="25" t="str">
        <f aca="false">IF(OR(I326="",H326=""),"",I326-H326)</f>
        <v/>
      </c>
      <c r="K326" s="27" t="str">
        <f aca="false">IF(OR(A326="",F326&lt;&gt;"Služební"),"",SUMIFS('Vozidlo a sazby'!$D$14:$D$20,'Vozidlo a sazby'!$A$14:$A$20,'Vozidlo a sazby'!$B$5,'Vozidlo a sazby'!$B$14:$B$20,"&lt;="&amp;A326,'Vozidlo a sazby'!$C$14:$C$20,"&gt;="&amp;A326))</f>
        <v/>
      </c>
      <c r="L326" s="28" t="str">
        <f aca="false">IF(OR(K326="",J326=""),"",ROUND(J326*(SUMIFS('Vozidlo a sazby'!$D$14:$D$20,'Vozidlo a sazby'!$A$14:$A$20,"Základní náhrada",'Vozidlo a sazby'!$B$14:$B$20,"&lt;="&amp;A326,'Vozidlo a sazby'!$C$14:$C$20,"&gt;="&amp;A326)+'Vozidlo a sazby'!$B$6*K326/100),2))</f>
        <v/>
      </c>
      <c r="M326" s="29"/>
      <c r="N326" s="15" t="str">
        <f aca="false">IF(OR(A326="",M326=""),"",IF(M326-A326&lt;=7,"průběžně","dodatečně"))</f>
        <v/>
      </c>
      <c r="O326" s="15" t="str">
        <f aca="false">IF(A326="","",IF(AND(J326&lt;&gt;"",J326&lt;0),"konec je menší než začátek",IF(OR(E326="",F326=""),"doplňte účel a typ",IF(AND(A325&lt;&gt;"",A326&lt;A325),"datum před předchozí jízdou",""))))</f>
        <v/>
      </c>
    </row>
    <row r="327" customFormat="false" ht="15" hidden="false" customHeight="false" outlineLevel="0" collapsed="false">
      <c r="A327" s="29"/>
      <c r="B327" s="30"/>
      <c r="C327" s="10"/>
      <c r="D327" s="10"/>
      <c r="E327" s="10"/>
      <c r="F327" s="10"/>
      <c r="G327" s="10"/>
      <c r="H327" s="25" t="str">
        <f aca="false">IF(AND(A327="",I327=""),"",IF(I326="",H326,I326))</f>
        <v/>
      </c>
      <c r="I327" s="13"/>
      <c r="J327" s="25" t="str">
        <f aca="false">IF(OR(I327="",H327=""),"",I327-H327)</f>
        <v/>
      </c>
      <c r="K327" s="27" t="str">
        <f aca="false">IF(OR(A327="",F327&lt;&gt;"Služební"),"",SUMIFS('Vozidlo a sazby'!$D$14:$D$20,'Vozidlo a sazby'!$A$14:$A$20,'Vozidlo a sazby'!$B$5,'Vozidlo a sazby'!$B$14:$B$20,"&lt;="&amp;A327,'Vozidlo a sazby'!$C$14:$C$20,"&gt;="&amp;A327))</f>
        <v/>
      </c>
      <c r="L327" s="28" t="str">
        <f aca="false">IF(OR(K327="",J327=""),"",ROUND(J327*(SUMIFS('Vozidlo a sazby'!$D$14:$D$20,'Vozidlo a sazby'!$A$14:$A$20,"Základní náhrada",'Vozidlo a sazby'!$B$14:$B$20,"&lt;="&amp;A327,'Vozidlo a sazby'!$C$14:$C$20,"&gt;="&amp;A327)+'Vozidlo a sazby'!$B$6*K327/100),2))</f>
        <v/>
      </c>
      <c r="M327" s="29"/>
      <c r="N327" s="15" t="str">
        <f aca="false">IF(OR(A327="",M327=""),"",IF(M327-A327&lt;=7,"průběžně","dodatečně"))</f>
        <v/>
      </c>
      <c r="O327" s="15" t="str">
        <f aca="false">IF(A327="","",IF(AND(J327&lt;&gt;"",J327&lt;0),"konec je menší než začátek",IF(OR(E327="",F327=""),"doplňte účel a typ",IF(AND(A326&lt;&gt;"",A327&lt;A326),"datum před předchozí jízdou",""))))</f>
        <v/>
      </c>
    </row>
    <row r="328" customFormat="false" ht="15" hidden="false" customHeight="false" outlineLevel="0" collapsed="false">
      <c r="A328" s="29"/>
      <c r="B328" s="30"/>
      <c r="C328" s="10"/>
      <c r="D328" s="10"/>
      <c r="E328" s="10"/>
      <c r="F328" s="10"/>
      <c r="G328" s="10"/>
      <c r="H328" s="25" t="str">
        <f aca="false">IF(AND(A328="",I328=""),"",IF(I327="",H327,I327))</f>
        <v/>
      </c>
      <c r="I328" s="13"/>
      <c r="J328" s="25" t="str">
        <f aca="false">IF(OR(I328="",H328=""),"",I328-H328)</f>
        <v/>
      </c>
      <c r="K328" s="27" t="str">
        <f aca="false">IF(OR(A328="",F328&lt;&gt;"Služební"),"",SUMIFS('Vozidlo a sazby'!$D$14:$D$20,'Vozidlo a sazby'!$A$14:$A$20,'Vozidlo a sazby'!$B$5,'Vozidlo a sazby'!$B$14:$B$20,"&lt;="&amp;A328,'Vozidlo a sazby'!$C$14:$C$20,"&gt;="&amp;A328))</f>
        <v/>
      </c>
      <c r="L328" s="28" t="str">
        <f aca="false">IF(OR(K328="",J328=""),"",ROUND(J328*(SUMIFS('Vozidlo a sazby'!$D$14:$D$20,'Vozidlo a sazby'!$A$14:$A$20,"Základní náhrada",'Vozidlo a sazby'!$B$14:$B$20,"&lt;="&amp;A328,'Vozidlo a sazby'!$C$14:$C$20,"&gt;="&amp;A328)+'Vozidlo a sazby'!$B$6*K328/100),2))</f>
        <v/>
      </c>
      <c r="M328" s="29"/>
      <c r="N328" s="15" t="str">
        <f aca="false">IF(OR(A328="",M328=""),"",IF(M328-A328&lt;=7,"průběžně","dodatečně"))</f>
        <v/>
      </c>
      <c r="O328" s="15" t="str">
        <f aca="false">IF(A328="","",IF(AND(J328&lt;&gt;"",J328&lt;0),"konec je menší než začátek",IF(OR(E328="",F328=""),"doplňte účel a typ",IF(AND(A327&lt;&gt;"",A328&lt;A327),"datum před předchozí jízdou",""))))</f>
        <v/>
      </c>
    </row>
    <row r="329" customFormat="false" ht="15" hidden="false" customHeight="false" outlineLevel="0" collapsed="false">
      <c r="A329" s="29"/>
      <c r="B329" s="30"/>
      <c r="C329" s="10"/>
      <c r="D329" s="10"/>
      <c r="E329" s="10"/>
      <c r="F329" s="10"/>
      <c r="G329" s="10"/>
      <c r="H329" s="25" t="str">
        <f aca="false">IF(AND(A329="",I329=""),"",IF(I328="",H328,I328))</f>
        <v/>
      </c>
      <c r="I329" s="13"/>
      <c r="J329" s="25" t="str">
        <f aca="false">IF(OR(I329="",H329=""),"",I329-H329)</f>
        <v/>
      </c>
      <c r="K329" s="27" t="str">
        <f aca="false">IF(OR(A329="",F329&lt;&gt;"Služební"),"",SUMIFS('Vozidlo a sazby'!$D$14:$D$20,'Vozidlo a sazby'!$A$14:$A$20,'Vozidlo a sazby'!$B$5,'Vozidlo a sazby'!$B$14:$B$20,"&lt;="&amp;A329,'Vozidlo a sazby'!$C$14:$C$20,"&gt;="&amp;A329))</f>
        <v/>
      </c>
      <c r="L329" s="28" t="str">
        <f aca="false">IF(OR(K329="",J329=""),"",ROUND(J329*(SUMIFS('Vozidlo a sazby'!$D$14:$D$20,'Vozidlo a sazby'!$A$14:$A$20,"Základní náhrada",'Vozidlo a sazby'!$B$14:$B$20,"&lt;="&amp;A329,'Vozidlo a sazby'!$C$14:$C$20,"&gt;="&amp;A329)+'Vozidlo a sazby'!$B$6*K329/100),2))</f>
        <v/>
      </c>
      <c r="M329" s="29"/>
      <c r="N329" s="15" t="str">
        <f aca="false">IF(OR(A329="",M329=""),"",IF(M329-A329&lt;=7,"průběžně","dodatečně"))</f>
        <v/>
      </c>
      <c r="O329" s="15" t="str">
        <f aca="false">IF(A329="","",IF(AND(J329&lt;&gt;"",J329&lt;0),"konec je menší než začátek",IF(OR(E329="",F329=""),"doplňte účel a typ",IF(AND(A328&lt;&gt;"",A329&lt;A328),"datum před předchozí jízdou",""))))</f>
        <v/>
      </c>
    </row>
    <row r="330" customFormat="false" ht="15" hidden="false" customHeight="false" outlineLevel="0" collapsed="false">
      <c r="A330" s="29"/>
      <c r="B330" s="30"/>
      <c r="C330" s="10"/>
      <c r="D330" s="10"/>
      <c r="E330" s="10"/>
      <c r="F330" s="10"/>
      <c r="G330" s="10"/>
      <c r="H330" s="25" t="str">
        <f aca="false">IF(AND(A330="",I330=""),"",IF(I329="",H329,I329))</f>
        <v/>
      </c>
      <c r="I330" s="13"/>
      <c r="J330" s="25" t="str">
        <f aca="false">IF(OR(I330="",H330=""),"",I330-H330)</f>
        <v/>
      </c>
      <c r="K330" s="27" t="str">
        <f aca="false">IF(OR(A330="",F330&lt;&gt;"Služební"),"",SUMIFS('Vozidlo a sazby'!$D$14:$D$20,'Vozidlo a sazby'!$A$14:$A$20,'Vozidlo a sazby'!$B$5,'Vozidlo a sazby'!$B$14:$B$20,"&lt;="&amp;A330,'Vozidlo a sazby'!$C$14:$C$20,"&gt;="&amp;A330))</f>
        <v/>
      </c>
      <c r="L330" s="28" t="str">
        <f aca="false">IF(OR(K330="",J330=""),"",ROUND(J330*(SUMIFS('Vozidlo a sazby'!$D$14:$D$20,'Vozidlo a sazby'!$A$14:$A$20,"Základní náhrada",'Vozidlo a sazby'!$B$14:$B$20,"&lt;="&amp;A330,'Vozidlo a sazby'!$C$14:$C$20,"&gt;="&amp;A330)+'Vozidlo a sazby'!$B$6*K330/100),2))</f>
        <v/>
      </c>
      <c r="M330" s="29"/>
      <c r="N330" s="15" t="str">
        <f aca="false">IF(OR(A330="",M330=""),"",IF(M330-A330&lt;=7,"průběžně","dodatečně"))</f>
        <v/>
      </c>
      <c r="O330" s="15" t="str">
        <f aca="false">IF(A330="","",IF(AND(J330&lt;&gt;"",J330&lt;0),"konec je menší než začátek",IF(OR(E330="",F330=""),"doplňte účel a typ",IF(AND(A329&lt;&gt;"",A330&lt;A329),"datum před předchozí jízdou",""))))</f>
        <v/>
      </c>
    </row>
    <row r="331" customFormat="false" ht="15" hidden="false" customHeight="false" outlineLevel="0" collapsed="false">
      <c r="A331" s="29"/>
      <c r="B331" s="30"/>
      <c r="C331" s="10"/>
      <c r="D331" s="10"/>
      <c r="E331" s="10"/>
      <c r="F331" s="10"/>
      <c r="G331" s="10"/>
      <c r="H331" s="25" t="str">
        <f aca="false">IF(AND(A331="",I331=""),"",IF(I330="",H330,I330))</f>
        <v/>
      </c>
      <c r="I331" s="13"/>
      <c r="J331" s="25" t="str">
        <f aca="false">IF(OR(I331="",H331=""),"",I331-H331)</f>
        <v/>
      </c>
      <c r="K331" s="27" t="str">
        <f aca="false">IF(OR(A331="",F331&lt;&gt;"Služební"),"",SUMIFS('Vozidlo a sazby'!$D$14:$D$20,'Vozidlo a sazby'!$A$14:$A$20,'Vozidlo a sazby'!$B$5,'Vozidlo a sazby'!$B$14:$B$20,"&lt;="&amp;A331,'Vozidlo a sazby'!$C$14:$C$20,"&gt;="&amp;A331))</f>
        <v/>
      </c>
      <c r="L331" s="28" t="str">
        <f aca="false">IF(OR(K331="",J331=""),"",ROUND(J331*(SUMIFS('Vozidlo a sazby'!$D$14:$D$20,'Vozidlo a sazby'!$A$14:$A$20,"Základní náhrada",'Vozidlo a sazby'!$B$14:$B$20,"&lt;="&amp;A331,'Vozidlo a sazby'!$C$14:$C$20,"&gt;="&amp;A331)+'Vozidlo a sazby'!$B$6*K331/100),2))</f>
        <v/>
      </c>
      <c r="M331" s="29"/>
      <c r="N331" s="15" t="str">
        <f aca="false">IF(OR(A331="",M331=""),"",IF(M331-A331&lt;=7,"průběžně","dodatečně"))</f>
        <v/>
      </c>
      <c r="O331" s="15" t="str">
        <f aca="false">IF(A331="","",IF(AND(J331&lt;&gt;"",J331&lt;0),"konec je menší než začátek",IF(OR(E331="",F331=""),"doplňte účel a typ",IF(AND(A330&lt;&gt;"",A331&lt;A330),"datum před předchozí jízdou",""))))</f>
        <v/>
      </c>
    </row>
    <row r="332" customFormat="false" ht="15" hidden="false" customHeight="false" outlineLevel="0" collapsed="false">
      <c r="A332" s="29"/>
      <c r="B332" s="30"/>
      <c r="C332" s="10"/>
      <c r="D332" s="10"/>
      <c r="E332" s="10"/>
      <c r="F332" s="10"/>
      <c r="G332" s="10"/>
      <c r="H332" s="25" t="str">
        <f aca="false">IF(AND(A332="",I332=""),"",IF(I331="",H331,I331))</f>
        <v/>
      </c>
      <c r="I332" s="13"/>
      <c r="J332" s="25" t="str">
        <f aca="false">IF(OR(I332="",H332=""),"",I332-H332)</f>
        <v/>
      </c>
      <c r="K332" s="27" t="str">
        <f aca="false">IF(OR(A332="",F332&lt;&gt;"Služební"),"",SUMIFS('Vozidlo a sazby'!$D$14:$D$20,'Vozidlo a sazby'!$A$14:$A$20,'Vozidlo a sazby'!$B$5,'Vozidlo a sazby'!$B$14:$B$20,"&lt;="&amp;A332,'Vozidlo a sazby'!$C$14:$C$20,"&gt;="&amp;A332))</f>
        <v/>
      </c>
      <c r="L332" s="28" t="str">
        <f aca="false">IF(OR(K332="",J332=""),"",ROUND(J332*(SUMIFS('Vozidlo a sazby'!$D$14:$D$20,'Vozidlo a sazby'!$A$14:$A$20,"Základní náhrada",'Vozidlo a sazby'!$B$14:$B$20,"&lt;="&amp;A332,'Vozidlo a sazby'!$C$14:$C$20,"&gt;="&amp;A332)+'Vozidlo a sazby'!$B$6*K332/100),2))</f>
        <v/>
      </c>
      <c r="M332" s="29"/>
      <c r="N332" s="15" t="str">
        <f aca="false">IF(OR(A332="",M332=""),"",IF(M332-A332&lt;=7,"průběžně","dodatečně"))</f>
        <v/>
      </c>
      <c r="O332" s="15" t="str">
        <f aca="false">IF(A332="","",IF(AND(J332&lt;&gt;"",J332&lt;0),"konec je menší než začátek",IF(OR(E332="",F332=""),"doplňte účel a typ",IF(AND(A331&lt;&gt;"",A332&lt;A331),"datum před předchozí jízdou",""))))</f>
        <v/>
      </c>
    </row>
    <row r="333" customFormat="false" ht="15" hidden="false" customHeight="false" outlineLevel="0" collapsed="false">
      <c r="A333" s="29"/>
      <c r="B333" s="30"/>
      <c r="C333" s="10"/>
      <c r="D333" s="10"/>
      <c r="E333" s="10"/>
      <c r="F333" s="10"/>
      <c r="G333" s="10"/>
      <c r="H333" s="25" t="str">
        <f aca="false">IF(AND(A333="",I333=""),"",IF(I332="",H332,I332))</f>
        <v/>
      </c>
      <c r="I333" s="13"/>
      <c r="J333" s="25" t="str">
        <f aca="false">IF(OR(I333="",H333=""),"",I333-H333)</f>
        <v/>
      </c>
      <c r="K333" s="27" t="str">
        <f aca="false">IF(OR(A333="",F333&lt;&gt;"Služební"),"",SUMIFS('Vozidlo a sazby'!$D$14:$D$20,'Vozidlo a sazby'!$A$14:$A$20,'Vozidlo a sazby'!$B$5,'Vozidlo a sazby'!$B$14:$B$20,"&lt;="&amp;A333,'Vozidlo a sazby'!$C$14:$C$20,"&gt;="&amp;A333))</f>
        <v/>
      </c>
      <c r="L333" s="28" t="str">
        <f aca="false">IF(OR(K333="",J333=""),"",ROUND(J333*(SUMIFS('Vozidlo a sazby'!$D$14:$D$20,'Vozidlo a sazby'!$A$14:$A$20,"Základní náhrada",'Vozidlo a sazby'!$B$14:$B$20,"&lt;="&amp;A333,'Vozidlo a sazby'!$C$14:$C$20,"&gt;="&amp;A333)+'Vozidlo a sazby'!$B$6*K333/100),2))</f>
        <v/>
      </c>
      <c r="M333" s="29"/>
      <c r="N333" s="15" t="str">
        <f aca="false">IF(OR(A333="",M333=""),"",IF(M333-A333&lt;=7,"průběžně","dodatečně"))</f>
        <v/>
      </c>
      <c r="O333" s="15" t="str">
        <f aca="false">IF(A333="","",IF(AND(J333&lt;&gt;"",J333&lt;0),"konec je menší než začátek",IF(OR(E333="",F333=""),"doplňte účel a typ",IF(AND(A332&lt;&gt;"",A333&lt;A332),"datum před předchozí jízdou",""))))</f>
        <v/>
      </c>
    </row>
    <row r="334" customFormat="false" ht="15" hidden="false" customHeight="false" outlineLevel="0" collapsed="false">
      <c r="A334" s="29"/>
      <c r="B334" s="30"/>
      <c r="C334" s="10"/>
      <c r="D334" s="10"/>
      <c r="E334" s="10"/>
      <c r="F334" s="10"/>
      <c r="G334" s="10"/>
      <c r="H334" s="25" t="str">
        <f aca="false">IF(AND(A334="",I334=""),"",IF(I333="",H333,I333))</f>
        <v/>
      </c>
      <c r="I334" s="13"/>
      <c r="J334" s="25" t="str">
        <f aca="false">IF(OR(I334="",H334=""),"",I334-H334)</f>
        <v/>
      </c>
      <c r="K334" s="27" t="str">
        <f aca="false">IF(OR(A334="",F334&lt;&gt;"Služební"),"",SUMIFS('Vozidlo a sazby'!$D$14:$D$20,'Vozidlo a sazby'!$A$14:$A$20,'Vozidlo a sazby'!$B$5,'Vozidlo a sazby'!$B$14:$B$20,"&lt;="&amp;A334,'Vozidlo a sazby'!$C$14:$C$20,"&gt;="&amp;A334))</f>
        <v/>
      </c>
      <c r="L334" s="28" t="str">
        <f aca="false">IF(OR(K334="",J334=""),"",ROUND(J334*(SUMIFS('Vozidlo a sazby'!$D$14:$D$20,'Vozidlo a sazby'!$A$14:$A$20,"Základní náhrada",'Vozidlo a sazby'!$B$14:$B$20,"&lt;="&amp;A334,'Vozidlo a sazby'!$C$14:$C$20,"&gt;="&amp;A334)+'Vozidlo a sazby'!$B$6*K334/100),2))</f>
        <v/>
      </c>
      <c r="M334" s="29"/>
      <c r="N334" s="15" t="str">
        <f aca="false">IF(OR(A334="",M334=""),"",IF(M334-A334&lt;=7,"průběžně","dodatečně"))</f>
        <v/>
      </c>
      <c r="O334" s="15" t="str">
        <f aca="false">IF(A334="","",IF(AND(J334&lt;&gt;"",J334&lt;0),"konec je menší než začátek",IF(OR(E334="",F334=""),"doplňte účel a typ",IF(AND(A333&lt;&gt;"",A334&lt;A333),"datum před předchozí jízdou",""))))</f>
        <v/>
      </c>
    </row>
    <row r="335" customFormat="false" ht="15" hidden="false" customHeight="false" outlineLevel="0" collapsed="false">
      <c r="A335" s="29"/>
      <c r="B335" s="30"/>
      <c r="C335" s="10"/>
      <c r="D335" s="10"/>
      <c r="E335" s="10"/>
      <c r="F335" s="10"/>
      <c r="G335" s="10"/>
      <c r="H335" s="25" t="str">
        <f aca="false">IF(AND(A335="",I335=""),"",IF(I334="",H334,I334))</f>
        <v/>
      </c>
      <c r="I335" s="13"/>
      <c r="J335" s="25" t="str">
        <f aca="false">IF(OR(I335="",H335=""),"",I335-H335)</f>
        <v/>
      </c>
      <c r="K335" s="27" t="str">
        <f aca="false">IF(OR(A335="",F335&lt;&gt;"Služební"),"",SUMIFS('Vozidlo a sazby'!$D$14:$D$20,'Vozidlo a sazby'!$A$14:$A$20,'Vozidlo a sazby'!$B$5,'Vozidlo a sazby'!$B$14:$B$20,"&lt;="&amp;A335,'Vozidlo a sazby'!$C$14:$C$20,"&gt;="&amp;A335))</f>
        <v/>
      </c>
      <c r="L335" s="28" t="str">
        <f aca="false">IF(OR(K335="",J335=""),"",ROUND(J335*(SUMIFS('Vozidlo a sazby'!$D$14:$D$20,'Vozidlo a sazby'!$A$14:$A$20,"Základní náhrada",'Vozidlo a sazby'!$B$14:$B$20,"&lt;="&amp;A335,'Vozidlo a sazby'!$C$14:$C$20,"&gt;="&amp;A335)+'Vozidlo a sazby'!$B$6*K335/100),2))</f>
        <v/>
      </c>
      <c r="M335" s="29"/>
      <c r="N335" s="15" t="str">
        <f aca="false">IF(OR(A335="",M335=""),"",IF(M335-A335&lt;=7,"průběžně","dodatečně"))</f>
        <v/>
      </c>
      <c r="O335" s="15" t="str">
        <f aca="false">IF(A335="","",IF(AND(J335&lt;&gt;"",J335&lt;0),"konec je menší než začátek",IF(OR(E335="",F335=""),"doplňte účel a typ",IF(AND(A334&lt;&gt;"",A335&lt;A334),"datum před předchozí jízdou",""))))</f>
        <v/>
      </c>
    </row>
    <row r="336" customFormat="false" ht="15" hidden="false" customHeight="false" outlineLevel="0" collapsed="false">
      <c r="A336" s="29"/>
      <c r="B336" s="30"/>
      <c r="C336" s="10"/>
      <c r="D336" s="10"/>
      <c r="E336" s="10"/>
      <c r="F336" s="10"/>
      <c r="G336" s="10"/>
      <c r="H336" s="25" t="str">
        <f aca="false">IF(AND(A336="",I336=""),"",IF(I335="",H335,I335))</f>
        <v/>
      </c>
      <c r="I336" s="13"/>
      <c r="J336" s="25" t="str">
        <f aca="false">IF(OR(I336="",H336=""),"",I336-H336)</f>
        <v/>
      </c>
      <c r="K336" s="27" t="str">
        <f aca="false">IF(OR(A336="",F336&lt;&gt;"Služební"),"",SUMIFS('Vozidlo a sazby'!$D$14:$D$20,'Vozidlo a sazby'!$A$14:$A$20,'Vozidlo a sazby'!$B$5,'Vozidlo a sazby'!$B$14:$B$20,"&lt;="&amp;A336,'Vozidlo a sazby'!$C$14:$C$20,"&gt;="&amp;A336))</f>
        <v/>
      </c>
      <c r="L336" s="28" t="str">
        <f aca="false">IF(OR(K336="",J336=""),"",ROUND(J336*(SUMIFS('Vozidlo a sazby'!$D$14:$D$20,'Vozidlo a sazby'!$A$14:$A$20,"Základní náhrada",'Vozidlo a sazby'!$B$14:$B$20,"&lt;="&amp;A336,'Vozidlo a sazby'!$C$14:$C$20,"&gt;="&amp;A336)+'Vozidlo a sazby'!$B$6*K336/100),2))</f>
        <v/>
      </c>
      <c r="M336" s="29"/>
      <c r="N336" s="15" t="str">
        <f aca="false">IF(OR(A336="",M336=""),"",IF(M336-A336&lt;=7,"průběžně","dodatečně"))</f>
        <v/>
      </c>
      <c r="O336" s="15" t="str">
        <f aca="false">IF(A336="","",IF(AND(J336&lt;&gt;"",J336&lt;0),"konec je menší než začátek",IF(OR(E336="",F336=""),"doplňte účel a typ",IF(AND(A335&lt;&gt;"",A336&lt;A335),"datum před předchozí jízdou",""))))</f>
        <v/>
      </c>
    </row>
    <row r="337" customFormat="false" ht="15" hidden="false" customHeight="false" outlineLevel="0" collapsed="false">
      <c r="A337" s="29"/>
      <c r="B337" s="30"/>
      <c r="C337" s="10"/>
      <c r="D337" s="10"/>
      <c r="E337" s="10"/>
      <c r="F337" s="10"/>
      <c r="G337" s="10"/>
      <c r="H337" s="25" t="str">
        <f aca="false">IF(AND(A337="",I337=""),"",IF(I336="",H336,I336))</f>
        <v/>
      </c>
      <c r="I337" s="13"/>
      <c r="J337" s="25" t="str">
        <f aca="false">IF(OR(I337="",H337=""),"",I337-H337)</f>
        <v/>
      </c>
      <c r="K337" s="27" t="str">
        <f aca="false">IF(OR(A337="",F337&lt;&gt;"Služební"),"",SUMIFS('Vozidlo a sazby'!$D$14:$D$20,'Vozidlo a sazby'!$A$14:$A$20,'Vozidlo a sazby'!$B$5,'Vozidlo a sazby'!$B$14:$B$20,"&lt;="&amp;A337,'Vozidlo a sazby'!$C$14:$C$20,"&gt;="&amp;A337))</f>
        <v/>
      </c>
      <c r="L337" s="28" t="str">
        <f aca="false">IF(OR(K337="",J337=""),"",ROUND(J337*(SUMIFS('Vozidlo a sazby'!$D$14:$D$20,'Vozidlo a sazby'!$A$14:$A$20,"Základní náhrada",'Vozidlo a sazby'!$B$14:$B$20,"&lt;="&amp;A337,'Vozidlo a sazby'!$C$14:$C$20,"&gt;="&amp;A337)+'Vozidlo a sazby'!$B$6*K337/100),2))</f>
        <v/>
      </c>
      <c r="M337" s="29"/>
      <c r="N337" s="15" t="str">
        <f aca="false">IF(OR(A337="",M337=""),"",IF(M337-A337&lt;=7,"průběžně","dodatečně"))</f>
        <v/>
      </c>
      <c r="O337" s="15" t="str">
        <f aca="false">IF(A337="","",IF(AND(J337&lt;&gt;"",J337&lt;0),"konec je menší než začátek",IF(OR(E337="",F337=""),"doplňte účel a typ",IF(AND(A336&lt;&gt;"",A337&lt;A336),"datum před předchozí jízdou",""))))</f>
        <v/>
      </c>
    </row>
    <row r="338" customFormat="false" ht="15" hidden="false" customHeight="false" outlineLevel="0" collapsed="false">
      <c r="A338" s="29"/>
      <c r="B338" s="30"/>
      <c r="C338" s="10"/>
      <c r="D338" s="10"/>
      <c r="E338" s="10"/>
      <c r="F338" s="10"/>
      <c r="G338" s="10"/>
      <c r="H338" s="25" t="str">
        <f aca="false">IF(AND(A338="",I338=""),"",IF(I337="",H337,I337))</f>
        <v/>
      </c>
      <c r="I338" s="13"/>
      <c r="J338" s="25" t="str">
        <f aca="false">IF(OR(I338="",H338=""),"",I338-H338)</f>
        <v/>
      </c>
      <c r="K338" s="27" t="str">
        <f aca="false">IF(OR(A338="",F338&lt;&gt;"Služební"),"",SUMIFS('Vozidlo a sazby'!$D$14:$D$20,'Vozidlo a sazby'!$A$14:$A$20,'Vozidlo a sazby'!$B$5,'Vozidlo a sazby'!$B$14:$B$20,"&lt;="&amp;A338,'Vozidlo a sazby'!$C$14:$C$20,"&gt;="&amp;A338))</f>
        <v/>
      </c>
      <c r="L338" s="28" t="str">
        <f aca="false">IF(OR(K338="",J338=""),"",ROUND(J338*(SUMIFS('Vozidlo a sazby'!$D$14:$D$20,'Vozidlo a sazby'!$A$14:$A$20,"Základní náhrada",'Vozidlo a sazby'!$B$14:$B$20,"&lt;="&amp;A338,'Vozidlo a sazby'!$C$14:$C$20,"&gt;="&amp;A338)+'Vozidlo a sazby'!$B$6*K338/100),2))</f>
        <v/>
      </c>
      <c r="M338" s="29"/>
      <c r="N338" s="15" t="str">
        <f aca="false">IF(OR(A338="",M338=""),"",IF(M338-A338&lt;=7,"průběžně","dodatečně"))</f>
        <v/>
      </c>
      <c r="O338" s="15" t="str">
        <f aca="false">IF(A338="","",IF(AND(J338&lt;&gt;"",J338&lt;0),"konec je menší než začátek",IF(OR(E338="",F338=""),"doplňte účel a typ",IF(AND(A337&lt;&gt;"",A338&lt;A337),"datum před předchozí jízdou",""))))</f>
        <v/>
      </c>
    </row>
    <row r="339" customFormat="false" ht="15" hidden="false" customHeight="false" outlineLevel="0" collapsed="false">
      <c r="A339" s="29"/>
      <c r="B339" s="30"/>
      <c r="C339" s="10"/>
      <c r="D339" s="10"/>
      <c r="E339" s="10"/>
      <c r="F339" s="10"/>
      <c r="G339" s="10"/>
      <c r="H339" s="25" t="str">
        <f aca="false">IF(AND(A339="",I339=""),"",IF(I338="",H338,I338))</f>
        <v/>
      </c>
      <c r="I339" s="13"/>
      <c r="J339" s="25" t="str">
        <f aca="false">IF(OR(I339="",H339=""),"",I339-H339)</f>
        <v/>
      </c>
      <c r="K339" s="27" t="str">
        <f aca="false">IF(OR(A339="",F339&lt;&gt;"Služební"),"",SUMIFS('Vozidlo a sazby'!$D$14:$D$20,'Vozidlo a sazby'!$A$14:$A$20,'Vozidlo a sazby'!$B$5,'Vozidlo a sazby'!$B$14:$B$20,"&lt;="&amp;A339,'Vozidlo a sazby'!$C$14:$C$20,"&gt;="&amp;A339))</f>
        <v/>
      </c>
      <c r="L339" s="28" t="str">
        <f aca="false">IF(OR(K339="",J339=""),"",ROUND(J339*(SUMIFS('Vozidlo a sazby'!$D$14:$D$20,'Vozidlo a sazby'!$A$14:$A$20,"Základní náhrada",'Vozidlo a sazby'!$B$14:$B$20,"&lt;="&amp;A339,'Vozidlo a sazby'!$C$14:$C$20,"&gt;="&amp;A339)+'Vozidlo a sazby'!$B$6*K339/100),2))</f>
        <v/>
      </c>
      <c r="M339" s="29"/>
      <c r="N339" s="15" t="str">
        <f aca="false">IF(OR(A339="",M339=""),"",IF(M339-A339&lt;=7,"průběžně","dodatečně"))</f>
        <v/>
      </c>
      <c r="O339" s="15" t="str">
        <f aca="false">IF(A339="","",IF(AND(J339&lt;&gt;"",J339&lt;0),"konec je menší než začátek",IF(OR(E339="",F339=""),"doplňte účel a typ",IF(AND(A338&lt;&gt;"",A339&lt;A338),"datum před předchozí jízdou",""))))</f>
        <v/>
      </c>
    </row>
    <row r="340" customFormat="false" ht="15" hidden="false" customHeight="false" outlineLevel="0" collapsed="false">
      <c r="A340" s="29"/>
      <c r="B340" s="30"/>
      <c r="C340" s="10"/>
      <c r="D340" s="10"/>
      <c r="E340" s="10"/>
      <c r="F340" s="10"/>
      <c r="G340" s="10"/>
      <c r="H340" s="25" t="str">
        <f aca="false">IF(AND(A340="",I340=""),"",IF(I339="",H339,I339))</f>
        <v/>
      </c>
      <c r="I340" s="13"/>
      <c r="J340" s="25" t="str">
        <f aca="false">IF(OR(I340="",H340=""),"",I340-H340)</f>
        <v/>
      </c>
      <c r="K340" s="27" t="str">
        <f aca="false">IF(OR(A340="",F340&lt;&gt;"Služební"),"",SUMIFS('Vozidlo a sazby'!$D$14:$D$20,'Vozidlo a sazby'!$A$14:$A$20,'Vozidlo a sazby'!$B$5,'Vozidlo a sazby'!$B$14:$B$20,"&lt;="&amp;A340,'Vozidlo a sazby'!$C$14:$C$20,"&gt;="&amp;A340))</f>
        <v/>
      </c>
      <c r="L340" s="28" t="str">
        <f aca="false">IF(OR(K340="",J340=""),"",ROUND(J340*(SUMIFS('Vozidlo a sazby'!$D$14:$D$20,'Vozidlo a sazby'!$A$14:$A$20,"Základní náhrada",'Vozidlo a sazby'!$B$14:$B$20,"&lt;="&amp;A340,'Vozidlo a sazby'!$C$14:$C$20,"&gt;="&amp;A340)+'Vozidlo a sazby'!$B$6*K340/100),2))</f>
        <v/>
      </c>
      <c r="M340" s="29"/>
      <c r="N340" s="15" t="str">
        <f aca="false">IF(OR(A340="",M340=""),"",IF(M340-A340&lt;=7,"průběžně","dodatečně"))</f>
        <v/>
      </c>
      <c r="O340" s="15" t="str">
        <f aca="false">IF(A340="","",IF(AND(J340&lt;&gt;"",J340&lt;0),"konec je menší než začátek",IF(OR(E340="",F340=""),"doplňte účel a typ",IF(AND(A339&lt;&gt;"",A340&lt;A339),"datum před předchozí jízdou",""))))</f>
        <v/>
      </c>
    </row>
    <row r="341" customFormat="false" ht="15" hidden="false" customHeight="false" outlineLevel="0" collapsed="false">
      <c r="A341" s="29"/>
      <c r="B341" s="30"/>
      <c r="C341" s="10"/>
      <c r="D341" s="10"/>
      <c r="E341" s="10"/>
      <c r="F341" s="10"/>
      <c r="G341" s="10"/>
      <c r="H341" s="25" t="str">
        <f aca="false">IF(AND(A341="",I341=""),"",IF(I340="",H340,I340))</f>
        <v/>
      </c>
      <c r="I341" s="13"/>
      <c r="J341" s="25" t="str">
        <f aca="false">IF(OR(I341="",H341=""),"",I341-H341)</f>
        <v/>
      </c>
      <c r="K341" s="27" t="str">
        <f aca="false">IF(OR(A341="",F341&lt;&gt;"Služební"),"",SUMIFS('Vozidlo a sazby'!$D$14:$D$20,'Vozidlo a sazby'!$A$14:$A$20,'Vozidlo a sazby'!$B$5,'Vozidlo a sazby'!$B$14:$B$20,"&lt;="&amp;A341,'Vozidlo a sazby'!$C$14:$C$20,"&gt;="&amp;A341))</f>
        <v/>
      </c>
      <c r="L341" s="28" t="str">
        <f aca="false">IF(OR(K341="",J341=""),"",ROUND(J341*(SUMIFS('Vozidlo a sazby'!$D$14:$D$20,'Vozidlo a sazby'!$A$14:$A$20,"Základní náhrada",'Vozidlo a sazby'!$B$14:$B$20,"&lt;="&amp;A341,'Vozidlo a sazby'!$C$14:$C$20,"&gt;="&amp;A341)+'Vozidlo a sazby'!$B$6*K341/100),2))</f>
        <v/>
      </c>
      <c r="M341" s="29"/>
      <c r="N341" s="15" t="str">
        <f aca="false">IF(OR(A341="",M341=""),"",IF(M341-A341&lt;=7,"průběžně","dodatečně"))</f>
        <v/>
      </c>
      <c r="O341" s="15" t="str">
        <f aca="false">IF(A341="","",IF(AND(J341&lt;&gt;"",J341&lt;0),"konec je menší než začátek",IF(OR(E341="",F341=""),"doplňte účel a typ",IF(AND(A340&lt;&gt;"",A341&lt;A340),"datum před předchozí jízdou",""))))</f>
        <v/>
      </c>
    </row>
    <row r="342" customFormat="false" ht="15" hidden="false" customHeight="false" outlineLevel="0" collapsed="false">
      <c r="A342" s="29"/>
      <c r="B342" s="30"/>
      <c r="C342" s="10"/>
      <c r="D342" s="10"/>
      <c r="E342" s="10"/>
      <c r="F342" s="10"/>
      <c r="G342" s="10"/>
      <c r="H342" s="25" t="str">
        <f aca="false">IF(AND(A342="",I342=""),"",IF(I341="",H341,I341))</f>
        <v/>
      </c>
      <c r="I342" s="13"/>
      <c r="J342" s="25" t="str">
        <f aca="false">IF(OR(I342="",H342=""),"",I342-H342)</f>
        <v/>
      </c>
      <c r="K342" s="27" t="str">
        <f aca="false">IF(OR(A342="",F342&lt;&gt;"Služební"),"",SUMIFS('Vozidlo a sazby'!$D$14:$D$20,'Vozidlo a sazby'!$A$14:$A$20,'Vozidlo a sazby'!$B$5,'Vozidlo a sazby'!$B$14:$B$20,"&lt;="&amp;A342,'Vozidlo a sazby'!$C$14:$C$20,"&gt;="&amp;A342))</f>
        <v/>
      </c>
      <c r="L342" s="28" t="str">
        <f aca="false">IF(OR(K342="",J342=""),"",ROUND(J342*(SUMIFS('Vozidlo a sazby'!$D$14:$D$20,'Vozidlo a sazby'!$A$14:$A$20,"Základní náhrada",'Vozidlo a sazby'!$B$14:$B$20,"&lt;="&amp;A342,'Vozidlo a sazby'!$C$14:$C$20,"&gt;="&amp;A342)+'Vozidlo a sazby'!$B$6*K342/100),2))</f>
        <v/>
      </c>
      <c r="M342" s="29"/>
      <c r="N342" s="15" t="str">
        <f aca="false">IF(OR(A342="",M342=""),"",IF(M342-A342&lt;=7,"průběžně","dodatečně"))</f>
        <v/>
      </c>
      <c r="O342" s="15" t="str">
        <f aca="false">IF(A342="","",IF(AND(J342&lt;&gt;"",J342&lt;0),"konec je menší než začátek",IF(OR(E342="",F342=""),"doplňte účel a typ",IF(AND(A341&lt;&gt;"",A342&lt;A341),"datum před předchozí jízdou",""))))</f>
        <v/>
      </c>
    </row>
    <row r="343" customFormat="false" ht="15" hidden="false" customHeight="false" outlineLevel="0" collapsed="false">
      <c r="A343" s="29"/>
      <c r="B343" s="30"/>
      <c r="C343" s="10"/>
      <c r="D343" s="10"/>
      <c r="E343" s="10"/>
      <c r="F343" s="10"/>
      <c r="G343" s="10"/>
      <c r="H343" s="25" t="str">
        <f aca="false">IF(AND(A343="",I343=""),"",IF(I342="",H342,I342))</f>
        <v/>
      </c>
      <c r="I343" s="13"/>
      <c r="J343" s="25" t="str">
        <f aca="false">IF(OR(I343="",H343=""),"",I343-H343)</f>
        <v/>
      </c>
      <c r="K343" s="27" t="str">
        <f aca="false">IF(OR(A343="",F343&lt;&gt;"Služební"),"",SUMIFS('Vozidlo a sazby'!$D$14:$D$20,'Vozidlo a sazby'!$A$14:$A$20,'Vozidlo a sazby'!$B$5,'Vozidlo a sazby'!$B$14:$B$20,"&lt;="&amp;A343,'Vozidlo a sazby'!$C$14:$C$20,"&gt;="&amp;A343))</f>
        <v/>
      </c>
      <c r="L343" s="28" t="str">
        <f aca="false">IF(OR(K343="",J343=""),"",ROUND(J343*(SUMIFS('Vozidlo a sazby'!$D$14:$D$20,'Vozidlo a sazby'!$A$14:$A$20,"Základní náhrada",'Vozidlo a sazby'!$B$14:$B$20,"&lt;="&amp;A343,'Vozidlo a sazby'!$C$14:$C$20,"&gt;="&amp;A343)+'Vozidlo a sazby'!$B$6*K343/100),2))</f>
        <v/>
      </c>
      <c r="M343" s="29"/>
      <c r="N343" s="15" t="str">
        <f aca="false">IF(OR(A343="",M343=""),"",IF(M343-A343&lt;=7,"průběžně","dodatečně"))</f>
        <v/>
      </c>
      <c r="O343" s="15" t="str">
        <f aca="false">IF(A343="","",IF(AND(J343&lt;&gt;"",J343&lt;0),"konec je menší než začátek",IF(OR(E343="",F343=""),"doplňte účel a typ",IF(AND(A342&lt;&gt;"",A343&lt;A342),"datum před předchozí jízdou",""))))</f>
        <v/>
      </c>
    </row>
    <row r="344" customFormat="false" ht="15" hidden="false" customHeight="false" outlineLevel="0" collapsed="false">
      <c r="A344" s="29"/>
      <c r="B344" s="30"/>
      <c r="C344" s="10"/>
      <c r="D344" s="10"/>
      <c r="E344" s="10"/>
      <c r="F344" s="10"/>
      <c r="G344" s="10"/>
      <c r="H344" s="25" t="str">
        <f aca="false">IF(AND(A344="",I344=""),"",IF(I343="",H343,I343))</f>
        <v/>
      </c>
      <c r="I344" s="13"/>
      <c r="J344" s="25" t="str">
        <f aca="false">IF(OR(I344="",H344=""),"",I344-H344)</f>
        <v/>
      </c>
      <c r="K344" s="27" t="str">
        <f aca="false">IF(OR(A344="",F344&lt;&gt;"Služební"),"",SUMIFS('Vozidlo a sazby'!$D$14:$D$20,'Vozidlo a sazby'!$A$14:$A$20,'Vozidlo a sazby'!$B$5,'Vozidlo a sazby'!$B$14:$B$20,"&lt;="&amp;A344,'Vozidlo a sazby'!$C$14:$C$20,"&gt;="&amp;A344))</f>
        <v/>
      </c>
      <c r="L344" s="28" t="str">
        <f aca="false">IF(OR(K344="",J344=""),"",ROUND(J344*(SUMIFS('Vozidlo a sazby'!$D$14:$D$20,'Vozidlo a sazby'!$A$14:$A$20,"Základní náhrada",'Vozidlo a sazby'!$B$14:$B$20,"&lt;="&amp;A344,'Vozidlo a sazby'!$C$14:$C$20,"&gt;="&amp;A344)+'Vozidlo a sazby'!$B$6*K344/100),2))</f>
        <v/>
      </c>
      <c r="M344" s="29"/>
      <c r="N344" s="15" t="str">
        <f aca="false">IF(OR(A344="",M344=""),"",IF(M344-A344&lt;=7,"průběžně","dodatečně"))</f>
        <v/>
      </c>
      <c r="O344" s="15" t="str">
        <f aca="false">IF(A344="","",IF(AND(J344&lt;&gt;"",J344&lt;0),"konec je menší než začátek",IF(OR(E344="",F344=""),"doplňte účel a typ",IF(AND(A343&lt;&gt;"",A344&lt;A343),"datum před předchozí jízdou",""))))</f>
        <v/>
      </c>
    </row>
    <row r="345" customFormat="false" ht="15" hidden="false" customHeight="false" outlineLevel="0" collapsed="false">
      <c r="A345" s="29"/>
      <c r="B345" s="30"/>
      <c r="C345" s="10"/>
      <c r="D345" s="10"/>
      <c r="E345" s="10"/>
      <c r="F345" s="10"/>
      <c r="G345" s="10"/>
      <c r="H345" s="25" t="str">
        <f aca="false">IF(AND(A345="",I345=""),"",IF(I344="",H344,I344))</f>
        <v/>
      </c>
      <c r="I345" s="13"/>
      <c r="J345" s="25" t="str">
        <f aca="false">IF(OR(I345="",H345=""),"",I345-H345)</f>
        <v/>
      </c>
      <c r="K345" s="27" t="str">
        <f aca="false">IF(OR(A345="",F345&lt;&gt;"Služební"),"",SUMIFS('Vozidlo a sazby'!$D$14:$D$20,'Vozidlo a sazby'!$A$14:$A$20,'Vozidlo a sazby'!$B$5,'Vozidlo a sazby'!$B$14:$B$20,"&lt;="&amp;A345,'Vozidlo a sazby'!$C$14:$C$20,"&gt;="&amp;A345))</f>
        <v/>
      </c>
      <c r="L345" s="28" t="str">
        <f aca="false">IF(OR(K345="",J345=""),"",ROUND(J345*(SUMIFS('Vozidlo a sazby'!$D$14:$D$20,'Vozidlo a sazby'!$A$14:$A$20,"Základní náhrada",'Vozidlo a sazby'!$B$14:$B$20,"&lt;="&amp;A345,'Vozidlo a sazby'!$C$14:$C$20,"&gt;="&amp;A345)+'Vozidlo a sazby'!$B$6*K345/100),2))</f>
        <v/>
      </c>
      <c r="M345" s="29"/>
      <c r="N345" s="15" t="str">
        <f aca="false">IF(OR(A345="",M345=""),"",IF(M345-A345&lt;=7,"průběžně","dodatečně"))</f>
        <v/>
      </c>
      <c r="O345" s="15" t="str">
        <f aca="false">IF(A345="","",IF(AND(J345&lt;&gt;"",J345&lt;0),"konec je menší než začátek",IF(OR(E345="",F345=""),"doplňte účel a typ",IF(AND(A344&lt;&gt;"",A345&lt;A344),"datum před předchozí jízdou",""))))</f>
        <v/>
      </c>
    </row>
    <row r="346" customFormat="false" ht="15" hidden="false" customHeight="false" outlineLevel="0" collapsed="false">
      <c r="A346" s="29"/>
      <c r="B346" s="30"/>
      <c r="C346" s="10"/>
      <c r="D346" s="10"/>
      <c r="E346" s="10"/>
      <c r="F346" s="10"/>
      <c r="G346" s="10"/>
      <c r="H346" s="25" t="str">
        <f aca="false">IF(AND(A346="",I346=""),"",IF(I345="",H345,I345))</f>
        <v/>
      </c>
      <c r="I346" s="13"/>
      <c r="J346" s="25" t="str">
        <f aca="false">IF(OR(I346="",H346=""),"",I346-H346)</f>
        <v/>
      </c>
      <c r="K346" s="27" t="str">
        <f aca="false">IF(OR(A346="",F346&lt;&gt;"Služební"),"",SUMIFS('Vozidlo a sazby'!$D$14:$D$20,'Vozidlo a sazby'!$A$14:$A$20,'Vozidlo a sazby'!$B$5,'Vozidlo a sazby'!$B$14:$B$20,"&lt;="&amp;A346,'Vozidlo a sazby'!$C$14:$C$20,"&gt;="&amp;A346))</f>
        <v/>
      </c>
      <c r="L346" s="28" t="str">
        <f aca="false">IF(OR(K346="",J346=""),"",ROUND(J346*(SUMIFS('Vozidlo a sazby'!$D$14:$D$20,'Vozidlo a sazby'!$A$14:$A$20,"Základní náhrada",'Vozidlo a sazby'!$B$14:$B$20,"&lt;="&amp;A346,'Vozidlo a sazby'!$C$14:$C$20,"&gt;="&amp;A346)+'Vozidlo a sazby'!$B$6*K346/100),2))</f>
        <v/>
      </c>
      <c r="M346" s="29"/>
      <c r="N346" s="15" t="str">
        <f aca="false">IF(OR(A346="",M346=""),"",IF(M346-A346&lt;=7,"průběžně","dodatečně"))</f>
        <v/>
      </c>
      <c r="O346" s="15" t="str">
        <f aca="false">IF(A346="","",IF(AND(J346&lt;&gt;"",J346&lt;0),"konec je menší než začátek",IF(OR(E346="",F346=""),"doplňte účel a typ",IF(AND(A345&lt;&gt;"",A346&lt;A345),"datum před předchozí jízdou",""))))</f>
        <v/>
      </c>
    </row>
    <row r="347" customFormat="false" ht="15" hidden="false" customHeight="false" outlineLevel="0" collapsed="false">
      <c r="A347" s="29"/>
      <c r="B347" s="30"/>
      <c r="C347" s="10"/>
      <c r="D347" s="10"/>
      <c r="E347" s="10"/>
      <c r="F347" s="10"/>
      <c r="G347" s="10"/>
      <c r="H347" s="25" t="str">
        <f aca="false">IF(AND(A347="",I347=""),"",IF(I346="",H346,I346))</f>
        <v/>
      </c>
      <c r="I347" s="13"/>
      <c r="J347" s="25" t="str">
        <f aca="false">IF(OR(I347="",H347=""),"",I347-H347)</f>
        <v/>
      </c>
      <c r="K347" s="27" t="str">
        <f aca="false">IF(OR(A347="",F347&lt;&gt;"Služební"),"",SUMIFS('Vozidlo a sazby'!$D$14:$D$20,'Vozidlo a sazby'!$A$14:$A$20,'Vozidlo a sazby'!$B$5,'Vozidlo a sazby'!$B$14:$B$20,"&lt;="&amp;A347,'Vozidlo a sazby'!$C$14:$C$20,"&gt;="&amp;A347))</f>
        <v/>
      </c>
      <c r="L347" s="28" t="str">
        <f aca="false">IF(OR(K347="",J347=""),"",ROUND(J347*(SUMIFS('Vozidlo a sazby'!$D$14:$D$20,'Vozidlo a sazby'!$A$14:$A$20,"Základní náhrada",'Vozidlo a sazby'!$B$14:$B$20,"&lt;="&amp;A347,'Vozidlo a sazby'!$C$14:$C$20,"&gt;="&amp;A347)+'Vozidlo a sazby'!$B$6*K347/100),2))</f>
        <v/>
      </c>
      <c r="M347" s="29"/>
      <c r="N347" s="15" t="str">
        <f aca="false">IF(OR(A347="",M347=""),"",IF(M347-A347&lt;=7,"průběžně","dodatečně"))</f>
        <v/>
      </c>
      <c r="O347" s="15" t="str">
        <f aca="false">IF(A347="","",IF(AND(J347&lt;&gt;"",J347&lt;0),"konec je menší než začátek",IF(OR(E347="",F347=""),"doplňte účel a typ",IF(AND(A346&lt;&gt;"",A347&lt;A346),"datum před předchozí jízdou",""))))</f>
        <v/>
      </c>
    </row>
    <row r="348" customFormat="false" ht="15" hidden="false" customHeight="false" outlineLevel="0" collapsed="false">
      <c r="A348" s="29"/>
      <c r="B348" s="30"/>
      <c r="C348" s="10"/>
      <c r="D348" s="10"/>
      <c r="E348" s="10"/>
      <c r="F348" s="10"/>
      <c r="G348" s="10"/>
      <c r="H348" s="25" t="str">
        <f aca="false">IF(AND(A348="",I348=""),"",IF(I347="",H347,I347))</f>
        <v/>
      </c>
      <c r="I348" s="13"/>
      <c r="J348" s="25" t="str">
        <f aca="false">IF(OR(I348="",H348=""),"",I348-H348)</f>
        <v/>
      </c>
      <c r="K348" s="27" t="str">
        <f aca="false">IF(OR(A348="",F348&lt;&gt;"Služební"),"",SUMIFS('Vozidlo a sazby'!$D$14:$D$20,'Vozidlo a sazby'!$A$14:$A$20,'Vozidlo a sazby'!$B$5,'Vozidlo a sazby'!$B$14:$B$20,"&lt;="&amp;A348,'Vozidlo a sazby'!$C$14:$C$20,"&gt;="&amp;A348))</f>
        <v/>
      </c>
      <c r="L348" s="28" t="str">
        <f aca="false">IF(OR(K348="",J348=""),"",ROUND(J348*(SUMIFS('Vozidlo a sazby'!$D$14:$D$20,'Vozidlo a sazby'!$A$14:$A$20,"Základní náhrada",'Vozidlo a sazby'!$B$14:$B$20,"&lt;="&amp;A348,'Vozidlo a sazby'!$C$14:$C$20,"&gt;="&amp;A348)+'Vozidlo a sazby'!$B$6*K348/100),2))</f>
        <v/>
      </c>
      <c r="M348" s="29"/>
      <c r="N348" s="15" t="str">
        <f aca="false">IF(OR(A348="",M348=""),"",IF(M348-A348&lt;=7,"průběžně","dodatečně"))</f>
        <v/>
      </c>
      <c r="O348" s="15" t="str">
        <f aca="false">IF(A348="","",IF(AND(J348&lt;&gt;"",J348&lt;0),"konec je menší než začátek",IF(OR(E348="",F348=""),"doplňte účel a typ",IF(AND(A347&lt;&gt;"",A348&lt;A347),"datum před předchozí jízdou",""))))</f>
        <v/>
      </c>
    </row>
    <row r="349" customFormat="false" ht="15" hidden="false" customHeight="false" outlineLevel="0" collapsed="false">
      <c r="A349" s="29"/>
      <c r="B349" s="30"/>
      <c r="C349" s="10"/>
      <c r="D349" s="10"/>
      <c r="E349" s="10"/>
      <c r="F349" s="10"/>
      <c r="G349" s="10"/>
      <c r="H349" s="25" t="str">
        <f aca="false">IF(AND(A349="",I349=""),"",IF(I348="",H348,I348))</f>
        <v/>
      </c>
      <c r="I349" s="13"/>
      <c r="J349" s="25" t="str">
        <f aca="false">IF(OR(I349="",H349=""),"",I349-H349)</f>
        <v/>
      </c>
      <c r="K349" s="27" t="str">
        <f aca="false">IF(OR(A349="",F349&lt;&gt;"Služební"),"",SUMIFS('Vozidlo a sazby'!$D$14:$D$20,'Vozidlo a sazby'!$A$14:$A$20,'Vozidlo a sazby'!$B$5,'Vozidlo a sazby'!$B$14:$B$20,"&lt;="&amp;A349,'Vozidlo a sazby'!$C$14:$C$20,"&gt;="&amp;A349))</f>
        <v/>
      </c>
      <c r="L349" s="28" t="str">
        <f aca="false">IF(OR(K349="",J349=""),"",ROUND(J349*(SUMIFS('Vozidlo a sazby'!$D$14:$D$20,'Vozidlo a sazby'!$A$14:$A$20,"Základní náhrada",'Vozidlo a sazby'!$B$14:$B$20,"&lt;="&amp;A349,'Vozidlo a sazby'!$C$14:$C$20,"&gt;="&amp;A349)+'Vozidlo a sazby'!$B$6*K349/100),2))</f>
        <v/>
      </c>
      <c r="M349" s="29"/>
      <c r="N349" s="15" t="str">
        <f aca="false">IF(OR(A349="",M349=""),"",IF(M349-A349&lt;=7,"průběžně","dodatečně"))</f>
        <v/>
      </c>
      <c r="O349" s="15" t="str">
        <f aca="false">IF(A349="","",IF(AND(J349&lt;&gt;"",J349&lt;0),"konec je menší než začátek",IF(OR(E349="",F349=""),"doplňte účel a typ",IF(AND(A348&lt;&gt;"",A349&lt;A348),"datum před předchozí jízdou",""))))</f>
        <v/>
      </c>
    </row>
    <row r="350" customFormat="false" ht="15" hidden="false" customHeight="false" outlineLevel="0" collapsed="false">
      <c r="A350" s="29"/>
      <c r="B350" s="30"/>
      <c r="C350" s="10"/>
      <c r="D350" s="10"/>
      <c r="E350" s="10"/>
      <c r="F350" s="10"/>
      <c r="G350" s="10"/>
      <c r="H350" s="25" t="str">
        <f aca="false">IF(AND(A350="",I350=""),"",IF(I349="",H349,I349))</f>
        <v/>
      </c>
      <c r="I350" s="13"/>
      <c r="J350" s="25" t="str">
        <f aca="false">IF(OR(I350="",H350=""),"",I350-H350)</f>
        <v/>
      </c>
      <c r="K350" s="27" t="str">
        <f aca="false">IF(OR(A350="",F350&lt;&gt;"Služební"),"",SUMIFS('Vozidlo a sazby'!$D$14:$D$20,'Vozidlo a sazby'!$A$14:$A$20,'Vozidlo a sazby'!$B$5,'Vozidlo a sazby'!$B$14:$B$20,"&lt;="&amp;A350,'Vozidlo a sazby'!$C$14:$C$20,"&gt;="&amp;A350))</f>
        <v/>
      </c>
      <c r="L350" s="28" t="str">
        <f aca="false">IF(OR(K350="",J350=""),"",ROUND(J350*(SUMIFS('Vozidlo a sazby'!$D$14:$D$20,'Vozidlo a sazby'!$A$14:$A$20,"Základní náhrada",'Vozidlo a sazby'!$B$14:$B$20,"&lt;="&amp;A350,'Vozidlo a sazby'!$C$14:$C$20,"&gt;="&amp;A350)+'Vozidlo a sazby'!$B$6*K350/100),2))</f>
        <v/>
      </c>
      <c r="M350" s="29"/>
      <c r="N350" s="15" t="str">
        <f aca="false">IF(OR(A350="",M350=""),"",IF(M350-A350&lt;=7,"průběžně","dodatečně"))</f>
        <v/>
      </c>
      <c r="O350" s="15" t="str">
        <f aca="false">IF(A350="","",IF(AND(J350&lt;&gt;"",J350&lt;0),"konec je menší než začátek",IF(OR(E350="",F350=""),"doplňte účel a typ",IF(AND(A349&lt;&gt;"",A350&lt;A349),"datum před předchozí jízdou",""))))</f>
        <v/>
      </c>
    </row>
    <row r="351" customFormat="false" ht="15" hidden="false" customHeight="false" outlineLevel="0" collapsed="false">
      <c r="A351" s="29"/>
      <c r="B351" s="30"/>
      <c r="C351" s="10"/>
      <c r="D351" s="10"/>
      <c r="E351" s="10"/>
      <c r="F351" s="10"/>
      <c r="G351" s="10"/>
      <c r="H351" s="25" t="str">
        <f aca="false">IF(AND(A351="",I351=""),"",IF(I350="",H350,I350))</f>
        <v/>
      </c>
      <c r="I351" s="13"/>
      <c r="J351" s="25" t="str">
        <f aca="false">IF(OR(I351="",H351=""),"",I351-H351)</f>
        <v/>
      </c>
      <c r="K351" s="27" t="str">
        <f aca="false">IF(OR(A351="",F351&lt;&gt;"Služební"),"",SUMIFS('Vozidlo a sazby'!$D$14:$D$20,'Vozidlo a sazby'!$A$14:$A$20,'Vozidlo a sazby'!$B$5,'Vozidlo a sazby'!$B$14:$B$20,"&lt;="&amp;A351,'Vozidlo a sazby'!$C$14:$C$20,"&gt;="&amp;A351))</f>
        <v/>
      </c>
      <c r="L351" s="28" t="str">
        <f aca="false">IF(OR(K351="",J351=""),"",ROUND(J351*(SUMIFS('Vozidlo a sazby'!$D$14:$D$20,'Vozidlo a sazby'!$A$14:$A$20,"Základní náhrada",'Vozidlo a sazby'!$B$14:$B$20,"&lt;="&amp;A351,'Vozidlo a sazby'!$C$14:$C$20,"&gt;="&amp;A351)+'Vozidlo a sazby'!$B$6*K351/100),2))</f>
        <v/>
      </c>
      <c r="M351" s="29"/>
      <c r="N351" s="15" t="str">
        <f aca="false">IF(OR(A351="",M351=""),"",IF(M351-A351&lt;=7,"průběžně","dodatečně"))</f>
        <v/>
      </c>
      <c r="O351" s="15" t="str">
        <f aca="false">IF(A351="","",IF(AND(J351&lt;&gt;"",J351&lt;0),"konec je menší než začátek",IF(OR(E351="",F351=""),"doplňte účel a typ",IF(AND(A350&lt;&gt;"",A351&lt;A350),"datum před předchozí jízdou",""))))</f>
        <v/>
      </c>
    </row>
    <row r="352" customFormat="false" ht="15" hidden="false" customHeight="false" outlineLevel="0" collapsed="false">
      <c r="A352" s="29"/>
      <c r="B352" s="30"/>
      <c r="C352" s="10"/>
      <c r="D352" s="10"/>
      <c r="E352" s="10"/>
      <c r="F352" s="10"/>
      <c r="G352" s="10"/>
      <c r="H352" s="25" t="str">
        <f aca="false">IF(AND(A352="",I352=""),"",IF(I351="",H351,I351))</f>
        <v/>
      </c>
      <c r="I352" s="13"/>
      <c r="J352" s="25" t="str">
        <f aca="false">IF(OR(I352="",H352=""),"",I352-H352)</f>
        <v/>
      </c>
      <c r="K352" s="27" t="str">
        <f aca="false">IF(OR(A352="",F352&lt;&gt;"Služební"),"",SUMIFS('Vozidlo a sazby'!$D$14:$D$20,'Vozidlo a sazby'!$A$14:$A$20,'Vozidlo a sazby'!$B$5,'Vozidlo a sazby'!$B$14:$B$20,"&lt;="&amp;A352,'Vozidlo a sazby'!$C$14:$C$20,"&gt;="&amp;A352))</f>
        <v/>
      </c>
      <c r="L352" s="28" t="str">
        <f aca="false">IF(OR(K352="",J352=""),"",ROUND(J352*(SUMIFS('Vozidlo a sazby'!$D$14:$D$20,'Vozidlo a sazby'!$A$14:$A$20,"Základní náhrada",'Vozidlo a sazby'!$B$14:$B$20,"&lt;="&amp;A352,'Vozidlo a sazby'!$C$14:$C$20,"&gt;="&amp;A352)+'Vozidlo a sazby'!$B$6*K352/100),2))</f>
        <v/>
      </c>
      <c r="M352" s="29"/>
      <c r="N352" s="15" t="str">
        <f aca="false">IF(OR(A352="",M352=""),"",IF(M352-A352&lt;=7,"průběžně","dodatečně"))</f>
        <v/>
      </c>
      <c r="O352" s="15" t="str">
        <f aca="false">IF(A352="","",IF(AND(J352&lt;&gt;"",J352&lt;0),"konec je menší než začátek",IF(OR(E352="",F352=""),"doplňte účel a typ",IF(AND(A351&lt;&gt;"",A352&lt;A351),"datum před předchozí jízdou",""))))</f>
        <v/>
      </c>
    </row>
    <row r="353" customFormat="false" ht="15" hidden="false" customHeight="false" outlineLevel="0" collapsed="false">
      <c r="A353" s="29"/>
      <c r="B353" s="30"/>
      <c r="C353" s="10"/>
      <c r="D353" s="10"/>
      <c r="E353" s="10"/>
      <c r="F353" s="10"/>
      <c r="G353" s="10"/>
      <c r="H353" s="25" t="str">
        <f aca="false">IF(AND(A353="",I353=""),"",IF(I352="",H352,I352))</f>
        <v/>
      </c>
      <c r="I353" s="13"/>
      <c r="J353" s="25" t="str">
        <f aca="false">IF(OR(I353="",H353=""),"",I353-H353)</f>
        <v/>
      </c>
      <c r="K353" s="27" t="str">
        <f aca="false">IF(OR(A353="",F353&lt;&gt;"Služební"),"",SUMIFS('Vozidlo a sazby'!$D$14:$D$20,'Vozidlo a sazby'!$A$14:$A$20,'Vozidlo a sazby'!$B$5,'Vozidlo a sazby'!$B$14:$B$20,"&lt;="&amp;A353,'Vozidlo a sazby'!$C$14:$C$20,"&gt;="&amp;A353))</f>
        <v/>
      </c>
      <c r="L353" s="28" t="str">
        <f aca="false">IF(OR(K353="",J353=""),"",ROUND(J353*(SUMIFS('Vozidlo a sazby'!$D$14:$D$20,'Vozidlo a sazby'!$A$14:$A$20,"Základní náhrada",'Vozidlo a sazby'!$B$14:$B$20,"&lt;="&amp;A353,'Vozidlo a sazby'!$C$14:$C$20,"&gt;="&amp;A353)+'Vozidlo a sazby'!$B$6*K353/100),2))</f>
        <v/>
      </c>
      <c r="M353" s="29"/>
      <c r="N353" s="15" t="str">
        <f aca="false">IF(OR(A353="",M353=""),"",IF(M353-A353&lt;=7,"průběžně","dodatečně"))</f>
        <v/>
      </c>
      <c r="O353" s="15" t="str">
        <f aca="false">IF(A353="","",IF(AND(J353&lt;&gt;"",J353&lt;0),"konec je menší než začátek",IF(OR(E353="",F353=""),"doplňte účel a typ",IF(AND(A352&lt;&gt;"",A353&lt;A352),"datum před předchozí jízdou",""))))</f>
        <v/>
      </c>
    </row>
    <row r="354" customFormat="false" ht="15" hidden="false" customHeight="false" outlineLevel="0" collapsed="false">
      <c r="A354" s="29"/>
      <c r="B354" s="30"/>
      <c r="C354" s="10"/>
      <c r="D354" s="10"/>
      <c r="E354" s="10"/>
      <c r="F354" s="10"/>
      <c r="G354" s="10"/>
      <c r="H354" s="25" t="str">
        <f aca="false">IF(AND(A354="",I354=""),"",IF(I353="",H353,I353))</f>
        <v/>
      </c>
      <c r="I354" s="13"/>
      <c r="J354" s="25" t="str">
        <f aca="false">IF(OR(I354="",H354=""),"",I354-H354)</f>
        <v/>
      </c>
      <c r="K354" s="27" t="str">
        <f aca="false">IF(OR(A354="",F354&lt;&gt;"Služební"),"",SUMIFS('Vozidlo a sazby'!$D$14:$D$20,'Vozidlo a sazby'!$A$14:$A$20,'Vozidlo a sazby'!$B$5,'Vozidlo a sazby'!$B$14:$B$20,"&lt;="&amp;A354,'Vozidlo a sazby'!$C$14:$C$20,"&gt;="&amp;A354))</f>
        <v/>
      </c>
      <c r="L354" s="28" t="str">
        <f aca="false">IF(OR(K354="",J354=""),"",ROUND(J354*(SUMIFS('Vozidlo a sazby'!$D$14:$D$20,'Vozidlo a sazby'!$A$14:$A$20,"Základní náhrada",'Vozidlo a sazby'!$B$14:$B$20,"&lt;="&amp;A354,'Vozidlo a sazby'!$C$14:$C$20,"&gt;="&amp;A354)+'Vozidlo a sazby'!$B$6*K354/100),2))</f>
        <v/>
      </c>
      <c r="M354" s="29"/>
      <c r="N354" s="15" t="str">
        <f aca="false">IF(OR(A354="",M354=""),"",IF(M354-A354&lt;=7,"průběžně","dodatečně"))</f>
        <v/>
      </c>
      <c r="O354" s="15" t="str">
        <f aca="false">IF(A354="","",IF(AND(J354&lt;&gt;"",J354&lt;0),"konec je menší než začátek",IF(OR(E354="",F354=""),"doplňte účel a typ",IF(AND(A353&lt;&gt;"",A354&lt;A353),"datum před předchozí jízdou",""))))</f>
        <v/>
      </c>
    </row>
    <row r="355" customFormat="false" ht="15" hidden="false" customHeight="false" outlineLevel="0" collapsed="false">
      <c r="A355" s="29"/>
      <c r="B355" s="30"/>
      <c r="C355" s="10"/>
      <c r="D355" s="10"/>
      <c r="E355" s="10"/>
      <c r="F355" s="10"/>
      <c r="G355" s="10"/>
      <c r="H355" s="25" t="str">
        <f aca="false">IF(AND(A355="",I355=""),"",IF(I354="",H354,I354))</f>
        <v/>
      </c>
      <c r="I355" s="13"/>
      <c r="J355" s="25" t="str">
        <f aca="false">IF(OR(I355="",H355=""),"",I355-H355)</f>
        <v/>
      </c>
      <c r="K355" s="27" t="str">
        <f aca="false">IF(OR(A355="",F355&lt;&gt;"Služební"),"",SUMIFS('Vozidlo a sazby'!$D$14:$D$20,'Vozidlo a sazby'!$A$14:$A$20,'Vozidlo a sazby'!$B$5,'Vozidlo a sazby'!$B$14:$B$20,"&lt;="&amp;A355,'Vozidlo a sazby'!$C$14:$C$20,"&gt;="&amp;A355))</f>
        <v/>
      </c>
      <c r="L355" s="28" t="str">
        <f aca="false">IF(OR(K355="",J355=""),"",ROUND(J355*(SUMIFS('Vozidlo a sazby'!$D$14:$D$20,'Vozidlo a sazby'!$A$14:$A$20,"Základní náhrada",'Vozidlo a sazby'!$B$14:$B$20,"&lt;="&amp;A355,'Vozidlo a sazby'!$C$14:$C$20,"&gt;="&amp;A355)+'Vozidlo a sazby'!$B$6*K355/100),2))</f>
        <v/>
      </c>
      <c r="M355" s="29"/>
      <c r="N355" s="15" t="str">
        <f aca="false">IF(OR(A355="",M355=""),"",IF(M355-A355&lt;=7,"průběžně","dodatečně"))</f>
        <v/>
      </c>
      <c r="O355" s="15" t="str">
        <f aca="false">IF(A355="","",IF(AND(J355&lt;&gt;"",J355&lt;0),"konec je menší než začátek",IF(OR(E355="",F355=""),"doplňte účel a typ",IF(AND(A354&lt;&gt;"",A355&lt;A354),"datum před předchozí jízdou",""))))</f>
        <v/>
      </c>
    </row>
    <row r="356" customFormat="false" ht="15" hidden="false" customHeight="false" outlineLevel="0" collapsed="false">
      <c r="A356" s="29"/>
      <c r="B356" s="30"/>
      <c r="C356" s="10"/>
      <c r="D356" s="10"/>
      <c r="E356" s="10"/>
      <c r="F356" s="10"/>
      <c r="G356" s="10"/>
      <c r="H356" s="25" t="str">
        <f aca="false">IF(AND(A356="",I356=""),"",IF(I355="",H355,I355))</f>
        <v/>
      </c>
      <c r="I356" s="13"/>
      <c r="J356" s="25" t="str">
        <f aca="false">IF(OR(I356="",H356=""),"",I356-H356)</f>
        <v/>
      </c>
      <c r="K356" s="27" t="str">
        <f aca="false">IF(OR(A356="",F356&lt;&gt;"Služební"),"",SUMIFS('Vozidlo a sazby'!$D$14:$D$20,'Vozidlo a sazby'!$A$14:$A$20,'Vozidlo a sazby'!$B$5,'Vozidlo a sazby'!$B$14:$B$20,"&lt;="&amp;A356,'Vozidlo a sazby'!$C$14:$C$20,"&gt;="&amp;A356))</f>
        <v/>
      </c>
      <c r="L356" s="28" t="str">
        <f aca="false">IF(OR(K356="",J356=""),"",ROUND(J356*(SUMIFS('Vozidlo a sazby'!$D$14:$D$20,'Vozidlo a sazby'!$A$14:$A$20,"Základní náhrada",'Vozidlo a sazby'!$B$14:$B$20,"&lt;="&amp;A356,'Vozidlo a sazby'!$C$14:$C$20,"&gt;="&amp;A356)+'Vozidlo a sazby'!$B$6*K356/100),2))</f>
        <v/>
      </c>
      <c r="M356" s="29"/>
      <c r="N356" s="15" t="str">
        <f aca="false">IF(OR(A356="",M356=""),"",IF(M356-A356&lt;=7,"průběžně","dodatečně"))</f>
        <v/>
      </c>
      <c r="O356" s="15" t="str">
        <f aca="false">IF(A356="","",IF(AND(J356&lt;&gt;"",J356&lt;0),"konec je menší než začátek",IF(OR(E356="",F356=""),"doplňte účel a typ",IF(AND(A355&lt;&gt;"",A356&lt;A355),"datum před předchozí jízdou",""))))</f>
        <v/>
      </c>
    </row>
    <row r="357" customFormat="false" ht="15" hidden="false" customHeight="false" outlineLevel="0" collapsed="false">
      <c r="A357" s="29"/>
      <c r="B357" s="30"/>
      <c r="C357" s="10"/>
      <c r="D357" s="10"/>
      <c r="E357" s="10"/>
      <c r="F357" s="10"/>
      <c r="G357" s="10"/>
      <c r="H357" s="25" t="str">
        <f aca="false">IF(AND(A357="",I357=""),"",IF(I356="",H356,I356))</f>
        <v/>
      </c>
      <c r="I357" s="13"/>
      <c r="J357" s="25" t="str">
        <f aca="false">IF(OR(I357="",H357=""),"",I357-H357)</f>
        <v/>
      </c>
      <c r="K357" s="27" t="str">
        <f aca="false">IF(OR(A357="",F357&lt;&gt;"Služební"),"",SUMIFS('Vozidlo a sazby'!$D$14:$D$20,'Vozidlo a sazby'!$A$14:$A$20,'Vozidlo a sazby'!$B$5,'Vozidlo a sazby'!$B$14:$B$20,"&lt;="&amp;A357,'Vozidlo a sazby'!$C$14:$C$20,"&gt;="&amp;A357))</f>
        <v/>
      </c>
      <c r="L357" s="28" t="str">
        <f aca="false">IF(OR(K357="",J357=""),"",ROUND(J357*(SUMIFS('Vozidlo a sazby'!$D$14:$D$20,'Vozidlo a sazby'!$A$14:$A$20,"Základní náhrada",'Vozidlo a sazby'!$B$14:$B$20,"&lt;="&amp;A357,'Vozidlo a sazby'!$C$14:$C$20,"&gt;="&amp;A357)+'Vozidlo a sazby'!$B$6*K357/100),2))</f>
        <v/>
      </c>
      <c r="M357" s="29"/>
      <c r="N357" s="15" t="str">
        <f aca="false">IF(OR(A357="",M357=""),"",IF(M357-A357&lt;=7,"průběžně","dodatečně"))</f>
        <v/>
      </c>
      <c r="O357" s="15" t="str">
        <f aca="false">IF(A357="","",IF(AND(J357&lt;&gt;"",J357&lt;0),"konec je menší než začátek",IF(OR(E357="",F357=""),"doplňte účel a typ",IF(AND(A356&lt;&gt;"",A357&lt;A356),"datum před předchozí jízdou",""))))</f>
        <v/>
      </c>
    </row>
    <row r="358" customFormat="false" ht="15" hidden="false" customHeight="false" outlineLevel="0" collapsed="false">
      <c r="A358" s="29"/>
      <c r="B358" s="30"/>
      <c r="C358" s="10"/>
      <c r="D358" s="10"/>
      <c r="E358" s="10"/>
      <c r="F358" s="10"/>
      <c r="G358" s="10"/>
      <c r="H358" s="25" t="str">
        <f aca="false">IF(AND(A358="",I358=""),"",IF(I357="",H357,I357))</f>
        <v/>
      </c>
      <c r="I358" s="13"/>
      <c r="J358" s="25" t="str">
        <f aca="false">IF(OR(I358="",H358=""),"",I358-H358)</f>
        <v/>
      </c>
      <c r="K358" s="27" t="str">
        <f aca="false">IF(OR(A358="",F358&lt;&gt;"Služební"),"",SUMIFS('Vozidlo a sazby'!$D$14:$D$20,'Vozidlo a sazby'!$A$14:$A$20,'Vozidlo a sazby'!$B$5,'Vozidlo a sazby'!$B$14:$B$20,"&lt;="&amp;A358,'Vozidlo a sazby'!$C$14:$C$20,"&gt;="&amp;A358))</f>
        <v/>
      </c>
      <c r="L358" s="28" t="str">
        <f aca="false">IF(OR(K358="",J358=""),"",ROUND(J358*(SUMIFS('Vozidlo a sazby'!$D$14:$D$20,'Vozidlo a sazby'!$A$14:$A$20,"Základní náhrada",'Vozidlo a sazby'!$B$14:$B$20,"&lt;="&amp;A358,'Vozidlo a sazby'!$C$14:$C$20,"&gt;="&amp;A358)+'Vozidlo a sazby'!$B$6*K358/100),2))</f>
        <v/>
      </c>
      <c r="M358" s="29"/>
      <c r="N358" s="15" t="str">
        <f aca="false">IF(OR(A358="",M358=""),"",IF(M358-A358&lt;=7,"průběžně","dodatečně"))</f>
        <v/>
      </c>
      <c r="O358" s="15" t="str">
        <f aca="false">IF(A358="","",IF(AND(J358&lt;&gt;"",J358&lt;0),"konec je menší než začátek",IF(OR(E358="",F358=""),"doplňte účel a typ",IF(AND(A357&lt;&gt;"",A358&lt;A357),"datum před předchozí jízdou",""))))</f>
        <v/>
      </c>
    </row>
    <row r="359" customFormat="false" ht="15" hidden="false" customHeight="false" outlineLevel="0" collapsed="false">
      <c r="A359" s="29"/>
      <c r="B359" s="30"/>
      <c r="C359" s="10"/>
      <c r="D359" s="10"/>
      <c r="E359" s="10"/>
      <c r="F359" s="10"/>
      <c r="G359" s="10"/>
      <c r="H359" s="25" t="str">
        <f aca="false">IF(AND(A359="",I359=""),"",IF(I358="",H358,I358))</f>
        <v/>
      </c>
      <c r="I359" s="13"/>
      <c r="J359" s="25" t="str">
        <f aca="false">IF(OR(I359="",H359=""),"",I359-H359)</f>
        <v/>
      </c>
      <c r="K359" s="27" t="str">
        <f aca="false">IF(OR(A359="",F359&lt;&gt;"Služební"),"",SUMIFS('Vozidlo a sazby'!$D$14:$D$20,'Vozidlo a sazby'!$A$14:$A$20,'Vozidlo a sazby'!$B$5,'Vozidlo a sazby'!$B$14:$B$20,"&lt;="&amp;A359,'Vozidlo a sazby'!$C$14:$C$20,"&gt;="&amp;A359))</f>
        <v/>
      </c>
      <c r="L359" s="28" t="str">
        <f aca="false">IF(OR(K359="",J359=""),"",ROUND(J359*(SUMIFS('Vozidlo a sazby'!$D$14:$D$20,'Vozidlo a sazby'!$A$14:$A$20,"Základní náhrada",'Vozidlo a sazby'!$B$14:$B$20,"&lt;="&amp;A359,'Vozidlo a sazby'!$C$14:$C$20,"&gt;="&amp;A359)+'Vozidlo a sazby'!$B$6*K359/100),2))</f>
        <v/>
      </c>
      <c r="M359" s="29"/>
      <c r="N359" s="15" t="str">
        <f aca="false">IF(OR(A359="",M359=""),"",IF(M359-A359&lt;=7,"průběžně","dodatečně"))</f>
        <v/>
      </c>
      <c r="O359" s="15" t="str">
        <f aca="false">IF(A359="","",IF(AND(J359&lt;&gt;"",J359&lt;0),"konec je menší než začátek",IF(OR(E359="",F359=""),"doplňte účel a typ",IF(AND(A358&lt;&gt;"",A359&lt;A358),"datum před předchozí jízdou",""))))</f>
        <v/>
      </c>
    </row>
    <row r="360" customFormat="false" ht="15" hidden="false" customHeight="false" outlineLevel="0" collapsed="false">
      <c r="A360" s="29"/>
      <c r="B360" s="30"/>
      <c r="C360" s="10"/>
      <c r="D360" s="10"/>
      <c r="E360" s="10"/>
      <c r="F360" s="10"/>
      <c r="G360" s="10"/>
      <c r="H360" s="25" t="str">
        <f aca="false">IF(AND(A360="",I360=""),"",IF(I359="",H359,I359))</f>
        <v/>
      </c>
      <c r="I360" s="13"/>
      <c r="J360" s="25" t="str">
        <f aca="false">IF(OR(I360="",H360=""),"",I360-H360)</f>
        <v/>
      </c>
      <c r="K360" s="27" t="str">
        <f aca="false">IF(OR(A360="",F360&lt;&gt;"Služební"),"",SUMIFS('Vozidlo a sazby'!$D$14:$D$20,'Vozidlo a sazby'!$A$14:$A$20,'Vozidlo a sazby'!$B$5,'Vozidlo a sazby'!$B$14:$B$20,"&lt;="&amp;A360,'Vozidlo a sazby'!$C$14:$C$20,"&gt;="&amp;A360))</f>
        <v/>
      </c>
      <c r="L360" s="28" t="str">
        <f aca="false">IF(OR(K360="",J360=""),"",ROUND(J360*(SUMIFS('Vozidlo a sazby'!$D$14:$D$20,'Vozidlo a sazby'!$A$14:$A$20,"Základní náhrada",'Vozidlo a sazby'!$B$14:$B$20,"&lt;="&amp;A360,'Vozidlo a sazby'!$C$14:$C$20,"&gt;="&amp;A360)+'Vozidlo a sazby'!$B$6*K360/100),2))</f>
        <v/>
      </c>
      <c r="M360" s="29"/>
      <c r="N360" s="15" t="str">
        <f aca="false">IF(OR(A360="",M360=""),"",IF(M360-A360&lt;=7,"průběžně","dodatečně"))</f>
        <v/>
      </c>
      <c r="O360" s="15" t="str">
        <f aca="false">IF(A360="","",IF(AND(J360&lt;&gt;"",J360&lt;0),"konec je menší než začátek",IF(OR(E360="",F360=""),"doplňte účel a typ",IF(AND(A359&lt;&gt;"",A360&lt;A359),"datum před předchozí jízdou",""))))</f>
        <v/>
      </c>
    </row>
    <row r="361" customFormat="false" ht="15" hidden="false" customHeight="false" outlineLevel="0" collapsed="false">
      <c r="A361" s="29"/>
      <c r="B361" s="30"/>
      <c r="C361" s="10"/>
      <c r="D361" s="10"/>
      <c r="E361" s="10"/>
      <c r="F361" s="10"/>
      <c r="G361" s="10"/>
      <c r="H361" s="25" t="str">
        <f aca="false">IF(AND(A361="",I361=""),"",IF(I360="",H360,I360))</f>
        <v/>
      </c>
      <c r="I361" s="13"/>
      <c r="J361" s="25" t="str">
        <f aca="false">IF(OR(I361="",H361=""),"",I361-H361)</f>
        <v/>
      </c>
      <c r="K361" s="27" t="str">
        <f aca="false">IF(OR(A361="",F361&lt;&gt;"Služební"),"",SUMIFS('Vozidlo a sazby'!$D$14:$D$20,'Vozidlo a sazby'!$A$14:$A$20,'Vozidlo a sazby'!$B$5,'Vozidlo a sazby'!$B$14:$B$20,"&lt;="&amp;A361,'Vozidlo a sazby'!$C$14:$C$20,"&gt;="&amp;A361))</f>
        <v/>
      </c>
      <c r="L361" s="28" t="str">
        <f aca="false">IF(OR(K361="",J361=""),"",ROUND(J361*(SUMIFS('Vozidlo a sazby'!$D$14:$D$20,'Vozidlo a sazby'!$A$14:$A$20,"Základní náhrada",'Vozidlo a sazby'!$B$14:$B$20,"&lt;="&amp;A361,'Vozidlo a sazby'!$C$14:$C$20,"&gt;="&amp;A361)+'Vozidlo a sazby'!$B$6*K361/100),2))</f>
        <v/>
      </c>
      <c r="M361" s="29"/>
      <c r="N361" s="15" t="str">
        <f aca="false">IF(OR(A361="",M361=""),"",IF(M361-A361&lt;=7,"průběžně","dodatečně"))</f>
        <v/>
      </c>
      <c r="O361" s="15" t="str">
        <f aca="false">IF(A361="","",IF(AND(J361&lt;&gt;"",J361&lt;0),"konec je menší než začátek",IF(OR(E361="",F361=""),"doplňte účel a typ",IF(AND(A360&lt;&gt;"",A361&lt;A360),"datum před předchozí jízdou",""))))</f>
        <v/>
      </c>
    </row>
    <row r="362" customFormat="false" ht="15" hidden="false" customHeight="false" outlineLevel="0" collapsed="false">
      <c r="A362" s="29"/>
      <c r="B362" s="30"/>
      <c r="C362" s="10"/>
      <c r="D362" s="10"/>
      <c r="E362" s="10"/>
      <c r="F362" s="10"/>
      <c r="G362" s="10"/>
      <c r="H362" s="25" t="str">
        <f aca="false">IF(AND(A362="",I362=""),"",IF(I361="",H361,I361))</f>
        <v/>
      </c>
      <c r="I362" s="13"/>
      <c r="J362" s="25" t="str">
        <f aca="false">IF(OR(I362="",H362=""),"",I362-H362)</f>
        <v/>
      </c>
      <c r="K362" s="27" t="str">
        <f aca="false">IF(OR(A362="",F362&lt;&gt;"Služební"),"",SUMIFS('Vozidlo a sazby'!$D$14:$D$20,'Vozidlo a sazby'!$A$14:$A$20,'Vozidlo a sazby'!$B$5,'Vozidlo a sazby'!$B$14:$B$20,"&lt;="&amp;A362,'Vozidlo a sazby'!$C$14:$C$20,"&gt;="&amp;A362))</f>
        <v/>
      </c>
      <c r="L362" s="28" t="str">
        <f aca="false">IF(OR(K362="",J362=""),"",ROUND(J362*(SUMIFS('Vozidlo a sazby'!$D$14:$D$20,'Vozidlo a sazby'!$A$14:$A$20,"Základní náhrada",'Vozidlo a sazby'!$B$14:$B$20,"&lt;="&amp;A362,'Vozidlo a sazby'!$C$14:$C$20,"&gt;="&amp;A362)+'Vozidlo a sazby'!$B$6*K362/100),2))</f>
        <v/>
      </c>
      <c r="M362" s="29"/>
      <c r="N362" s="15" t="str">
        <f aca="false">IF(OR(A362="",M362=""),"",IF(M362-A362&lt;=7,"průběžně","dodatečně"))</f>
        <v/>
      </c>
      <c r="O362" s="15" t="str">
        <f aca="false">IF(A362="","",IF(AND(J362&lt;&gt;"",J362&lt;0),"konec je menší než začátek",IF(OR(E362="",F362=""),"doplňte účel a typ",IF(AND(A361&lt;&gt;"",A362&lt;A361),"datum před předchozí jízdou",""))))</f>
        <v/>
      </c>
    </row>
    <row r="363" customFormat="false" ht="15" hidden="false" customHeight="false" outlineLevel="0" collapsed="false">
      <c r="A363" s="29"/>
      <c r="B363" s="30"/>
      <c r="C363" s="10"/>
      <c r="D363" s="10"/>
      <c r="E363" s="10"/>
      <c r="F363" s="10"/>
      <c r="G363" s="10"/>
      <c r="H363" s="25" t="str">
        <f aca="false">IF(AND(A363="",I363=""),"",IF(I362="",H362,I362))</f>
        <v/>
      </c>
      <c r="I363" s="13"/>
      <c r="J363" s="25" t="str">
        <f aca="false">IF(OR(I363="",H363=""),"",I363-H363)</f>
        <v/>
      </c>
      <c r="K363" s="27" t="str">
        <f aca="false">IF(OR(A363="",F363&lt;&gt;"Služební"),"",SUMIFS('Vozidlo a sazby'!$D$14:$D$20,'Vozidlo a sazby'!$A$14:$A$20,'Vozidlo a sazby'!$B$5,'Vozidlo a sazby'!$B$14:$B$20,"&lt;="&amp;A363,'Vozidlo a sazby'!$C$14:$C$20,"&gt;="&amp;A363))</f>
        <v/>
      </c>
      <c r="L363" s="28" t="str">
        <f aca="false">IF(OR(K363="",J363=""),"",ROUND(J363*(SUMIFS('Vozidlo a sazby'!$D$14:$D$20,'Vozidlo a sazby'!$A$14:$A$20,"Základní náhrada",'Vozidlo a sazby'!$B$14:$B$20,"&lt;="&amp;A363,'Vozidlo a sazby'!$C$14:$C$20,"&gt;="&amp;A363)+'Vozidlo a sazby'!$B$6*K363/100),2))</f>
        <v/>
      </c>
      <c r="M363" s="29"/>
      <c r="N363" s="15" t="str">
        <f aca="false">IF(OR(A363="",M363=""),"",IF(M363-A363&lt;=7,"průběžně","dodatečně"))</f>
        <v/>
      </c>
      <c r="O363" s="15" t="str">
        <f aca="false">IF(A363="","",IF(AND(J363&lt;&gt;"",J363&lt;0),"konec je menší než začátek",IF(OR(E363="",F363=""),"doplňte účel a typ",IF(AND(A362&lt;&gt;"",A363&lt;A362),"datum před předchozí jízdou",""))))</f>
        <v/>
      </c>
    </row>
    <row r="364" customFormat="false" ht="15" hidden="false" customHeight="false" outlineLevel="0" collapsed="false">
      <c r="A364" s="29"/>
      <c r="B364" s="30"/>
      <c r="C364" s="10"/>
      <c r="D364" s="10"/>
      <c r="E364" s="10"/>
      <c r="F364" s="10"/>
      <c r="G364" s="10"/>
      <c r="H364" s="25" t="str">
        <f aca="false">IF(AND(A364="",I364=""),"",IF(I363="",H363,I363))</f>
        <v/>
      </c>
      <c r="I364" s="13"/>
      <c r="J364" s="25" t="str">
        <f aca="false">IF(OR(I364="",H364=""),"",I364-H364)</f>
        <v/>
      </c>
      <c r="K364" s="27" t="str">
        <f aca="false">IF(OR(A364="",F364&lt;&gt;"Služební"),"",SUMIFS('Vozidlo a sazby'!$D$14:$D$20,'Vozidlo a sazby'!$A$14:$A$20,'Vozidlo a sazby'!$B$5,'Vozidlo a sazby'!$B$14:$B$20,"&lt;="&amp;A364,'Vozidlo a sazby'!$C$14:$C$20,"&gt;="&amp;A364))</f>
        <v/>
      </c>
      <c r="L364" s="28" t="str">
        <f aca="false">IF(OR(K364="",J364=""),"",ROUND(J364*(SUMIFS('Vozidlo a sazby'!$D$14:$D$20,'Vozidlo a sazby'!$A$14:$A$20,"Základní náhrada",'Vozidlo a sazby'!$B$14:$B$20,"&lt;="&amp;A364,'Vozidlo a sazby'!$C$14:$C$20,"&gt;="&amp;A364)+'Vozidlo a sazby'!$B$6*K364/100),2))</f>
        <v/>
      </c>
      <c r="M364" s="29"/>
      <c r="N364" s="15" t="str">
        <f aca="false">IF(OR(A364="",M364=""),"",IF(M364-A364&lt;=7,"průběžně","dodatečně"))</f>
        <v/>
      </c>
      <c r="O364" s="15" t="str">
        <f aca="false">IF(A364="","",IF(AND(J364&lt;&gt;"",J364&lt;0),"konec je menší než začátek",IF(OR(E364="",F364=""),"doplňte účel a typ",IF(AND(A363&lt;&gt;"",A364&lt;A363),"datum před předchozí jízdou",""))))</f>
        <v/>
      </c>
    </row>
    <row r="365" customFormat="false" ht="15" hidden="false" customHeight="false" outlineLevel="0" collapsed="false">
      <c r="A365" s="29"/>
      <c r="B365" s="30"/>
      <c r="C365" s="10"/>
      <c r="D365" s="10"/>
      <c r="E365" s="10"/>
      <c r="F365" s="10"/>
      <c r="G365" s="10"/>
      <c r="H365" s="25" t="str">
        <f aca="false">IF(AND(A365="",I365=""),"",IF(I364="",H364,I364))</f>
        <v/>
      </c>
      <c r="I365" s="13"/>
      <c r="J365" s="25" t="str">
        <f aca="false">IF(OR(I365="",H365=""),"",I365-H365)</f>
        <v/>
      </c>
      <c r="K365" s="27" t="str">
        <f aca="false">IF(OR(A365="",F365&lt;&gt;"Služební"),"",SUMIFS('Vozidlo a sazby'!$D$14:$D$20,'Vozidlo a sazby'!$A$14:$A$20,'Vozidlo a sazby'!$B$5,'Vozidlo a sazby'!$B$14:$B$20,"&lt;="&amp;A365,'Vozidlo a sazby'!$C$14:$C$20,"&gt;="&amp;A365))</f>
        <v/>
      </c>
      <c r="L365" s="28" t="str">
        <f aca="false">IF(OR(K365="",J365=""),"",ROUND(J365*(SUMIFS('Vozidlo a sazby'!$D$14:$D$20,'Vozidlo a sazby'!$A$14:$A$20,"Základní náhrada",'Vozidlo a sazby'!$B$14:$B$20,"&lt;="&amp;A365,'Vozidlo a sazby'!$C$14:$C$20,"&gt;="&amp;A365)+'Vozidlo a sazby'!$B$6*K365/100),2))</f>
        <v/>
      </c>
      <c r="M365" s="29"/>
      <c r="N365" s="15" t="str">
        <f aca="false">IF(OR(A365="",M365=""),"",IF(M365-A365&lt;=7,"průběžně","dodatečně"))</f>
        <v/>
      </c>
      <c r="O365" s="15" t="str">
        <f aca="false">IF(A365="","",IF(AND(J365&lt;&gt;"",J365&lt;0),"konec je menší než začátek",IF(OR(E365="",F365=""),"doplňte účel a typ",IF(AND(A364&lt;&gt;"",A365&lt;A364),"datum před předchozí jízdou",""))))</f>
        <v/>
      </c>
    </row>
    <row r="366" customFormat="false" ht="15" hidden="false" customHeight="false" outlineLevel="0" collapsed="false">
      <c r="A366" s="29"/>
      <c r="B366" s="30"/>
      <c r="C366" s="10"/>
      <c r="D366" s="10"/>
      <c r="E366" s="10"/>
      <c r="F366" s="10"/>
      <c r="G366" s="10"/>
      <c r="H366" s="25" t="str">
        <f aca="false">IF(AND(A366="",I366=""),"",IF(I365="",H365,I365))</f>
        <v/>
      </c>
      <c r="I366" s="13"/>
      <c r="J366" s="25" t="str">
        <f aca="false">IF(OR(I366="",H366=""),"",I366-H366)</f>
        <v/>
      </c>
      <c r="K366" s="27" t="str">
        <f aca="false">IF(OR(A366="",F366&lt;&gt;"Služební"),"",SUMIFS('Vozidlo a sazby'!$D$14:$D$20,'Vozidlo a sazby'!$A$14:$A$20,'Vozidlo a sazby'!$B$5,'Vozidlo a sazby'!$B$14:$B$20,"&lt;="&amp;A366,'Vozidlo a sazby'!$C$14:$C$20,"&gt;="&amp;A366))</f>
        <v/>
      </c>
      <c r="L366" s="28" t="str">
        <f aca="false">IF(OR(K366="",J366=""),"",ROUND(J366*(SUMIFS('Vozidlo a sazby'!$D$14:$D$20,'Vozidlo a sazby'!$A$14:$A$20,"Základní náhrada",'Vozidlo a sazby'!$B$14:$B$20,"&lt;="&amp;A366,'Vozidlo a sazby'!$C$14:$C$20,"&gt;="&amp;A366)+'Vozidlo a sazby'!$B$6*K366/100),2))</f>
        <v/>
      </c>
      <c r="M366" s="29"/>
      <c r="N366" s="15" t="str">
        <f aca="false">IF(OR(A366="",M366=""),"",IF(M366-A366&lt;=7,"průběžně","dodatečně"))</f>
        <v/>
      </c>
      <c r="O366" s="15" t="str">
        <f aca="false">IF(A366="","",IF(AND(J366&lt;&gt;"",J366&lt;0),"konec je menší než začátek",IF(OR(E366="",F366=""),"doplňte účel a typ",IF(AND(A365&lt;&gt;"",A366&lt;A365),"datum před předchozí jízdou",""))))</f>
        <v/>
      </c>
    </row>
    <row r="367" customFormat="false" ht="15" hidden="false" customHeight="false" outlineLevel="0" collapsed="false">
      <c r="A367" s="29"/>
      <c r="B367" s="30"/>
      <c r="C367" s="10"/>
      <c r="D367" s="10"/>
      <c r="E367" s="10"/>
      <c r="F367" s="10"/>
      <c r="G367" s="10"/>
      <c r="H367" s="25" t="str">
        <f aca="false">IF(AND(A367="",I367=""),"",IF(I366="",H366,I366))</f>
        <v/>
      </c>
      <c r="I367" s="13"/>
      <c r="J367" s="25" t="str">
        <f aca="false">IF(OR(I367="",H367=""),"",I367-H367)</f>
        <v/>
      </c>
      <c r="K367" s="27" t="str">
        <f aca="false">IF(OR(A367="",F367&lt;&gt;"Služební"),"",SUMIFS('Vozidlo a sazby'!$D$14:$D$20,'Vozidlo a sazby'!$A$14:$A$20,'Vozidlo a sazby'!$B$5,'Vozidlo a sazby'!$B$14:$B$20,"&lt;="&amp;A367,'Vozidlo a sazby'!$C$14:$C$20,"&gt;="&amp;A367))</f>
        <v/>
      </c>
      <c r="L367" s="28" t="str">
        <f aca="false">IF(OR(K367="",J367=""),"",ROUND(J367*(SUMIFS('Vozidlo a sazby'!$D$14:$D$20,'Vozidlo a sazby'!$A$14:$A$20,"Základní náhrada",'Vozidlo a sazby'!$B$14:$B$20,"&lt;="&amp;A367,'Vozidlo a sazby'!$C$14:$C$20,"&gt;="&amp;A367)+'Vozidlo a sazby'!$B$6*K367/100),2))</f>
        <v/>
      </c>
      <c r="M367" s="29"/>
      <c r="N367" s="15" t="str">
        <f aca="false">IF(OR(A367="",M367=""),"",IF(M367-A367&lt;=7,"průběžně","dodatečně"))</f>
        <v/>
      </c>
      <c r="O367" s="15" t="str">
        <f aca="false">IF(A367="","",IF(AND(J367&lt;&gt;"",J367&lt;0),"konec je menší než začátek",IF(OR(E367="",F367=""),"doplňte účel a typ",IF(AND(A366&lt;&gt;"",A367&lt;A366),"datum před předchozí jízdou",""))))</f>
        <v/>
      </c>
    </row>
    <row r="368" customFormat="false" ht="15" hidden="false" customHeight="false" outlineLevel="0" collapsed="false">
      <c r="A368" s="29"/>
      <c r="B368" s="30"/>
      <c r="C368" s="10"/>
      <c r="D368" s="10"/>
      <c r="E368" s="10"/>
      <c r="F368" s="10"/>
      <c r="G368" s="10"/>
      <c r="H368" s="25" t="str">
        <f aca="false">IF(AND(A368="",I368=""),"",IF(I367="",H367,I367))</f>
        <v/>
      </c>
      <c r="I368" s="13"/>
      <c r="J368" s="25" t="str">
        <f aca="false">IF(OR(I368="",H368=""),"",I368-H368)</f>
        <v/>
      </c>
      <c r="K368" s="27" t="str">
        <f aca="false">IF(OR(A368="",F368&lt;&gt;"Služební"),"",SUMIFS('Vozidlo a sazby'!$D$14:$D$20,'Vozidlo a sazby'!$A$14:$A$20,'Vozidlo a sazby'!$B$5,'Vozidlo a sazby'!$B$14:$B$20,"&lt;="&amp;A368,'Vozidlo a sazby'!$C$14:$C$20,"&gt;="&amp;A368))</f>
        <v/>
      </c>
      <c r="L368" s="28" t="str">
        <f aca="false">IF(OR(K368="",J368=""),"",ROUND(J368*(SUMIFS('Vozidlo a sazby'!$D$14:$D$20,'Vozidlo a sazby'!$A$14:$A$20,"Základní náhrada",'Vozidlo a sazby'!$B$14:$B$20,"&lt;="&amp;A368,'Vozidlo a sazby'!$C$14:$C$20,"&gt;="&amp;A368)+'Vozidlo a sazby'!$B$6*K368/100),2))</f>
        <v/>
      </c>
      <c r="M368" s="29"/>
      <c r="N368" s="15" t="str">
        <f aca="false">IF(OR(A368="",M368=""),"",IF(M368-A368&lt;=7,"průběžně","dodatečně"))</f>
        <v/>
      </c>
      <c r="O368" s="15" t="str">
        <f aca="false">IF(A368="","",IF(AND(J368&lt;&gt;"",J368&lt;0),"konec je menší než začátek",IF(OR(E368="",F368=""),"doplňte účel a typ",IF(AND(A367&lt;&gt;"",A368&lt;A367),"datum před předchozí jízdou",""))))</f>
        <v/>
      </c>
    </row>
    <row r="369" customFormat="false" ht="15" hidden="false" customHeight="false" outlineLevel="0" collapsed="false">
      <c r="A369" s="29"/>
      <c r="B369" s="30"/>
      <c r="C369" s="10"/>
      <c r="D369" s="10"/>
      <c r="E369" s="10"/>
      <c r="F369" s="10"/>
      <c r="G369" s="10"/>
      <c r="H369" s="25" t="str">
        <f aca="false">IF(AND(A369="",I369=""),"",IF(I368="",H368,I368))</f>
        <v/>
      </c>
      <c r="I369" s="13"/>
      <c r="J369" s="25" t="str">
        <f aca="false">IF(OR(I369="",H369=""),"",I369-H369)</f>
        <v/>
      </c>
      <c r="K369" s="27" t="str">
        <f aca="false">IF(OR(A369="",F369&lt;&gt;"Služební"),"",SUMIFS('Vozidlo a sazby'!$D$14:$D$20,'Vozidlo a sazby'!$A$14:$A$20,'Vozidlo a sazby'!$B$5,'Vozidlo a sazby'!$B$14:$B$20,"&lt;="&amp;A369,'Vozidlo a sazby'!$C$14:$C$20,"&gt;="&amp;A369))</f>
        <v/>
      </c>
      <c r="L369" s="28" t="str">
        <f aca="false">IF(OR(K369="",J369=""),"",ROUND(J369*(SUMIFS('Vozidlo a sazby'!$D$14:$D$20,'Vozidlo a sazby'!$A$14:$A$20,"Základní náhrada",'Vozidlo a sazby'!$B$14:$B$20,"&lt;="&amp;A369,'Vozidlo a sazby'!$C$14:$C$20,"&gt;="&amp;A369)+'Vozidlo a sazby'!$B$6*K369/100),2))</f>
        <v/>
      </c>
      <c r="M369" s="29"/>
      <c r="N369" s="15" t="str">
        <f aca="false">IF(OR(A369="",M369=""),"",IF(M369-A369&lt;=7,"průběžně","dodatečně"))</f>
        <v/>
      </c>
      <c r="O369" s="15" t="str">
        <f aca="false">IF(A369="","",IF(AND(J369&lt;&gt;"",J369&lt;0),"konec je menší než začátek",IF(OR(E369="",F369=""),"doplňte účel a typ",IF(AND(A368&lt;&gt;"",A369&lt;A368),"datum před předchozí jízdou",""))))</f>
        <v/>
      </c>
    </row>
    <row r="370" customFormat="false" ht="15" hidden="false" customHeight="false" outlineLevel="0" collapsed="false">
      <c r="A370" s="29"/>
      <c r="B370" s="30"/>
      <c r="C370" s="10"/>
      <c r="D370" s="10"/>
      <c r="E370" s="10"/>
      <c r="F370" s="10"/>
      <c r="G370" s="10"/>
      <c r="H370" s="25" t="str">
        <f aca="false">IF(AND(A370="",I370=""),"",IF(I369="",H369,I369))</f>
        <v/>
      </c>
      <c r="I370" s="13"/>
      <c r="J370" s="25" t="str">
        <f aca="false">IF(OR(I370="",H370=""),"",I370-H370)</f>
        <v/>
      </c>
      <c r="K370" s="27" t="str">
        <f aca="false">IF(OR(A370="",F370&lt;&gt;"Služební"),"",SUMIFS('Vozidlo a sazby'!$D$14:$D$20,'Vozidlo a sazby'!$A$14:$A$20,'Vozidlo a sazby'!$B$5,'Vozidlo a sazby'!$B$14:$B$20,"&lt;="&amp;A370,'Vozidlo a sazby'!$C$14:$C$20,"&gt;="&amp;A370))</f>
        <v/>
      </c>
      <c r="L370" s="28" t="str">
        <f aca="false">IF(OR(K370="",J370=""),"",ROUND(J370*(SUMIFS('Vozidlo a sazby'!$D$14:$D$20,'Vozidlo a sazby'!$A$14:$A$20,"Základní náhrada",'Vozidlo a sazby'!$B$14:$B$20,"&lt;="&amp;A370,'Vozidlo a sazby'!$C$14:$C$20,"&gt;="&amp;A370)+'Vozidlo a sazby'!$B$6*K370/100),2))</f>
        <v/>
      </c>
      <c r="M370" s="29"/>
      <c r="N370" s="15" t="str">
        <f aca="false">IF(OR(A370="",M370=""),"",IF(M370-A370&lt;=7,"průběžně","dodatečně"))</f>
        <v/>
      </c>
      <c r="O370" s="15" t="str">
        <f aca="false">IF(A370="","",IF(AND(J370&lt;&gt;"",J370&lt;0),"konec je menší než začátek",IF(OR(E370="",F370=""),"doplňte účel a typ",IF(AND(A369&lt;&gt;"",A370&lt;A369),"datum před předchozí jízdou",""))))</f>
        <v/>
      </c>
    </row>
    <row r="371" customFormat="false" ht="15" hidden="false" customHeight="false" outlineLevel="0" collapsed="false">
      <c r="A371" s="29"/>
      <c r="B371" s="30"/>
      <c r="C371" s="10"/>
      <c r="D371" s="10"/>
      <c r="E371" s="10"/>
      <c r="F371" s="10"/>
      <c r="G371" s="10"/>
      <c r="H371" s="25" t="str">
        <f aca="false">IF(AND(A371="",I371=""),"",IF(I370="",H370,I370))</f>
        <v/>
      </c>
      <c r="I371" s="13"/>
      <c r="J371" s="25" t="str">
        <f aca="false">IF(OR(I371="",H371=""),"",I371-H371)</f>
        <v/>
      </c>
      <c r="K371" s="27" t="str">
        <f aca="false">IF(OR(A371="",F371&lt;&gt;"Služební"),"",SUMIFS('Vozidlo a sazby'!$D$14:$D$20,'Vozidlo a sazby'!$A$14:$A$20,'Vozidlo a sazby'!$B$5,'Vozidlo a sazby'!$B$14:$B$20,"&lt;="&amp;A371,'Vozidlo a sazby'!$C$14:$C$20,"&gt;="&amp;A371))</f>
        <v/>
      </c>
      <c r="L371" s="28" t="str">
        <f aca="false">IF(OR(K371="",J371=""),"",ROUND(J371*(SUMIFS('Vozidlo a sazby'!$D$14:$D$20,'Vozidlo a sazby'!$A$14:$A$20,"Základní náhrada",'Vozidlo a sazby'!$B$14:$B$20,"&lt;="&amp;A371,'Vozidlo a sazby'!$C$14:$C$20,"&gt;="&amp;A371)+'Vozidlo a sazby'!$B$6*K371/100),2))</f>
        <v/>
      </c>
      <c r="M371" s="29"/>
      <c r="N371" s="15" t="str">
        <f aca="false">IF(OR(A371="",M371=""),"",IF(M371-A371&lt;=7,"průběžně","dodatečně"))</f>
        <v/>
      </c>
      <c r="O371" s="15" t="str">
        <f aca="false">IF(A371="","",IF(AND(J371&lt;&gt;"",J371&lt;0),"konec je menší než začátek",IF(OR(E371="",F371=""),"doplňte účel a typ",IF(AND(A370&lt;&gt;"",A371&lt;A370),"datum před předchozí jízdou",""))))</f>
        <v/>
      </c>
    </row>
    <row r="372" customFormat="false" ht="15" hidden="false" customHeight="false" outlineLevel="0" collapsed="false">
      <c r="A372" s="29"/>
      <c r="B372" s="30"/>
      <c r="C372" s="10"/>
      <c r="D372" s="10"/>
      <c r="E372" s="10"/>
      <c r="F372" s="10"/>
      <c r="G372" s="10"/>
      <c r="H372" s="25" t="str">
        <f aca="false">IF(AND(A372="",I372=""),"",IF(I371="",H371,I371))</f>
        <v/>
      </c>
      <c r="I372" s="13"/>
      <c r="J372" s="25" t="str">
        <f aca="false">IF(OR(I372="",H372=""),"",I372-H372)</f>
        <v/>
      </c>
      <c r="K372" s="27" t="str">
        <f aca="false">IF(OR(A372="",F372&lt;&gt;"Služební"),"",SUMIFS('Vozidlo a sazby'!$D$14:$D$20,'Vozidlo a sazby'!$A$14:$A$20,'Vozidlo a sazby'!$B$5,'Vozidlo a sazby'!$B$14:$B$20,"&lt;="&amp;A372,'Vozidlo a sazby'!$C$14:$C$20,"&gt;="&amp;A372))</f>
        <v/>
      </c>
      <c r="L372" s="28" t="str">
        <f aca="false">IF(OR(K372="",J372=""),"",ROUND(J372*(SUMIFS('Vozidlo a sazby'!$D$14:$D$20,'Vozidlo a sazby'!$A$14:$A$20,"Základní náhrada",'Vozidlo a sazby'!$B$14:$B$20,"&lt;="&amp;A372,'Vozidlo a sazby'!$C$14:$C$20,"&gt;="&amp;A372)+'Vozidlo a sazby'!$B$6*K372/100),2))</f>
        <v/>
      </c>
      <c r="M372" s="29"/>
      <c r="N372" s="15" t="str">
        <f aca="false">IF(OR(A372="",M372=""),"",IF(M372-A372&lt;=7,"průběžně","dodatečně"))</f>
        <v/>
      </c>
      <c r="O372" s="15" t="str">
        <f aca="false">IF(A372="","",IF(AND(J372&lt;&gt;"",J372&lt;0),"konec je menší než začátek",IF(OR(E372="",F372=""),"doplňte účel a typ",IF(AND(A371&lt;&gt;"",A372&lt;A371),"datum před předchozí jízdou",""))))</f>
        <v/>
      </c>
    </row>
    <row r="373" customFormat="false" ht="15" hidden="false" customHeight="false" outlineLevel="0" collapsed="false">
      <c r="A373" s="29"/>
      <c r="B373" s="30"/>
      <c r="C373" s="10"/>
      <c r="D373" s="10"/>
      <c r="E373" s="10"/>
      <c r="F373" s="10"/>
      <c r="G373" s="10"/>
      <c r="H373" s="25" t="str">
        <f aca="false">IF(AND(A373="",I373=""),"",IF(I372="",H372,I372))</f>
        <v/>
      </c>
      <c r="I373" s="13"/>
      <c r="J373" s="25" t="str">
        <f aca="false">IF(OR(I373="",H373=""),"",I373-H373)</f>
        <v/>
      </c>
      <c r="K373" s="27" t="str">
        <f aca="false">IF(OR(A373="",F373&lt;&gt;"Služební"),"",SUMIFS('Vozidlo a sazby'!$D$14:$D$20,'Vozidlo a sazby'!$A$14:$A$20,'Vozidlo a sazby'!$B$5,'Vozidlo a sazby'!$B$14:$B$20,"&lt;="&amp;A373,'Vozidlo a sazby'!$C$14:$C$20,"&gt;="&amp;A373))</f>
        <v/>
      </c>
      <c r="L373" s="28" t="str">
        <f aca="false">IF(OR(K373="",J373=""),"",ROUND(J373*(SUMIFS('Vozidlo a sazby'!$D$14:$D$20,'Vozidlo a sazby'!$A$14:$A$20,"Základní náhrada",'Vozidlo a sazby'!$B$14:$B$20,"&lt;="&amp;A373,'Vozidlo a sazby'!$C$14:$C$20,"&gt;="&amp;A373)+'Vozidlo a sazby'!$B$6*K373/100),2))</f>
        <v/>
      </c>
      <c r="M373" s="29"/>
      <c r="N373" s="15" t="str">
        <f aca="false">IF(OR(A373="",M373=""),"",IF(M373-A373&lt;=7,"průběžně","dodatečně"))</f>
        <v/>
      </c>
      <c r="O373" s="15" t="str">
        <f aca="false">IF(A373="","",IF(AND(J373&lt;&gt;"",J373&lt;0),"konec je menší než začátek",IF(OR(E373="",F373=""),"doplňte účel a typ",IF(AND(A372&lt;&gt;"",A373&lt;A372),"datum před předchozí jízdou",""))))</f>
        <v/>
      </c>
    </row>
    <row r="374" customFormat="false" ht="15" hidden="false" customHeight="false" outlineLevel="0" collapsed="false">
      <c r="A374" s="29"/>
      <c r="B374" s="30"/>
      <c r="C374" s="10"/>
      <c r="D374" s="10"/>
      <c r="E374" s="10"/>
      <c r="F374" s="10"/>
      <c r="G374" s="10"/>
      <c r="H374" s="25" t="str">
        <f aca="false">IF(AND(A374="",I374=""),"",IF(I373="",H373,I373))</f>
        <v/>
      </c>
      <c r="I374" s="13"/>
      <c r="J374" s="25" t="str">
        <f aca="false">IF(OR(I374="",H374=""),"",I374-H374)</f>
        <v/>
      </c>
      <c r="K374" s="27" t="str">
        <f aca="false">IF(OR(A374="",F374&lt;&gt;"Služební"),"",SUMIFS('Vozidlo a sazby'!$D$14:$D$20,'Vozidlo a sazby'!$A$14:$A$20,'Vozidlo a sazby'!$B$5,'Vozidlo a sazby'!$B$14:$B$20,"&lt;="&amp;A374,'Vozidlo a sazby'!$C$14:$C$20,"&gt;="&amp;A374))</f>
        <v/>
      </c>
      <c r="L374" s="28" t="str">
        <f aca="false">IF(OR(K374="",J374=""),"",ROUND(J374*(SUMIFS('Vozidlo a sazby'!$D$14:$D$20,'Vozidlo a sazby'!$A$14:$A$20,"Základní náhrada",'Vozidlo a sazby'!$B$14:$B$20,"&lt;="&amp;A374,'Vozidlo a sazby'!$C$14:$C$20,"&gt;="&amp;A374)+'Vozidlo a sazby'!$B$6*K374/100),2))</f>
        <v/>
      </c>
      <c r="M374" s="29"/>
      <c r="N374" s="15" t="str">
        <f aca="false">IF(OR(A374="",M374=""),"",IF(M374-A374&lt;=7,"průběžně","dodatečně"))</f>
        <v/>
      </c>
      <c r="O374" s="15" t="str">
        <f aca="false">IF(A374="","",IF(AND(J374&lt;&gt;"",J374&lt;0),"konec je menší než začátek",IF(OR(E374="",F374=""),"doplňte účel a typ",IF(AND(A373&lt;&gt;"",A374&lt;A373),"datum před předchozí jízdou",""))))</f>
        <v/>
      </c>
    </row>
    <row r="375" customFormat="false" ht="15" hidden="false" customHeight="false" outlineLevel="0" collapsed="false">
      <c r="A375" s="29"/>
      <c r="B375" s="30"/>
      <c r="C375" s="10"/>
      <c r="D375" s="10"/>
      <c r="E375" s="10"/>
      <c r="F375" s="10"/>
      <c r="G375" s="10"/>
      <c r="H375" s="25" t="str">
        <f aca="false">IF(AND(A375="",I375=""),"",IF(I374="",H374,I374))</f>
        <v/>
      </c>
      <c r="I375" s="13"/>
      <c r="J375" s="25" t="str">
        <f aca="false">IF(OR(I375="",H375=""),"",I375-H375)</f>
        <v/>
      </c>
      <c r="K375" s="27" t="str">
        <f aca="false">IF(OR(A375="",F375&lt;&gt;"Služební"),"",SUMIFS('Vozidlo a sazby'!$D$14:$D$20,'Vozidlo a sazby'!$A$14:$A$20,'Vozidlo a sazby'!$B$5,'Vozidlo a sazby'!$B$14:$B$20,"&lt;="&amp;A375,'Vozidlo a sazby'!$C$14:$C$20,"&gt;="&amp;A375))</f>
        <v/>
      </c>
      <c r="L375" s="28" t="str">
        <f aca="false">IF(OR(K375="",J375=""),"",ROUND(J375*(SUMIFS('Vozidlo a sazby'!$D$14:$D$20,'Vozidlo a sazby'!$A$14:$A$20,"Základní náhrada",'Vozidlo a sazby'!$B$14:$B$20,"&lt;="&amp;A375,'Vozidlo a sazby'!$C$14:$C$20,"&gt;="&amp;A375)+'Vozidlo a sazby'!$B$6*K375/100),2))</f>
        <v/>
      </c>
      <c r="M375" s="29"/>
      <c r="N375" s="15" t="str">
        <f aca="false">IF(OR(A375="",M375=""),"",IF(M375-A375&lt;=7,"průběžně","dodatečně"))</f>
        <v/>
      </c>
      <c r="O375" s="15" t="str">
        <f aca="false">IF(A375="","",IF(AND(J375&lt;&gt;"",J375&lt;0),"konec je menší než začátek",IF(OR(E375="",F375=""),"doplňte účel a typ",IF(AND(A374&lt;&gt;"",A375&lt;A374),"datum před předchozí jízdou",""))))</f>
        <v/>
      </c>
    </row>
    <row r="376" customFormat="false" ht="15" hidden="false" customHeight="false" outlineLevel="0" collapsed="false">
      <c r="A376" s="29"/>
      <c r="B376" s="30"/>
      <c r="C376" s="10"/>
      <c r="D376" s="10"/>
      <c r="E376" s="10"/>
      <c r="F376" s="10"/>
      <c r="G376" s="10"/>
      <c r="H376" s="25" t="str">
        <f aca="false">IF(AND(A376="",I376=""),"",IF(I375="",H375,I375))</f>
        <v/>
      </c>
      <c r="I376" s="13"/>
      <c r="J376" s="25" t="str">
        <f aca="false">IF(OR(I376="",H376=""),"",I376-H376)</f>
        <v/>
      </c>
      <c r="K376" s="27" t="str">
        <f aca="false">IF(OR(A376="",F376&lt;&gt;"Služební"),"",SUMIFS('Vozidlo a sazby'!$D$14:$D$20,'Vozidlo a sazby'!$A$14:$A$20,'Vozidlo a sazby'!$B$5,'Vozidlo a sazby'!$B$14:$B$20,"&lt;="&amp;A376,'Vozidlo a sazby'!$C$14:$C$20,"&gt;="&amp;A376))</f>
        <v/>
      </c>
      <c r="L376" s="28" t="str">
        <f aca="false">IF(OR(K376="",J376=""),"",ROUND(J376*(SUMIFS('Vozidlo a sazby'!$D$14:$D$20,'Vozidlo a sazby'!$A$14:$A$20,"Základní náhrada",'Vozidlo a sazby'!$B$14:$B$20,"&lt;="&amp;A376,'Vozidlo a sazby'!$C$14:$C$20,"&gt;="&amp;A376)+'Vozidlo a sazby'!$B$6*K376/100),2))</f>
        <v/>
      </c>
      <c r="M376" s="29"/>
      <c r="N376" s="15" t="str">
        <f aca="false">IF(OR(A376="",M376=""),"",IF(M376-A376&lt;=7,"průběžně","dodatečně"))</f>
        <v/>
      </c>
      <c r="O376" s="15" t="str">
        <f aca="false">IF(A376="","",IF(AND(J376&lt;&gt;"",J376&lt;0),"konec je menší než začátek",IF(OR(E376="",F376=""),"doplňte účel a typ",IF(AND(A375&lt;&gt;"",A376&lt;A375),"datum před předchozí jízdou",""))))</f>
        <v/>
      </c>
    </row>
    <row r="377" customFormat="false" ht="15" hidden="false" customHeight="false" outlineLevel="0" collapsed="false">
      <c r="A377" s="29"/>
      <c r="B377" s="30"/>
      <c r="C377" s="10"/>
      <c r="D377" s="10"/>
      <c r="E377" s="10"/>
      <c r="F377" s="10"/>
      <c r="G377" s="10"/>
      <c r="H377" s="25" t="str">
        <f aca="false">IF(AND(A377="",I377=""),"",IF(I376="",H376,I376))</f>
        <v/>
      </c>
      <c r="I377" s="13"/>
      <c r="J377" s="25" t="str">
        <f aca="false">IF(OR(I377="",H377=""),"",I377-H377)</f>
        <v/>
      </c>
      <c r="K377" s="27" t="str">
        <f aca="false">IF(OR(A377="",F377&lt;&gt;"Služební"),"",SUMIFS('Vozidlo a sazby'!$D$14:$D$20,'Vozidlo a sazby'!$A$14:$A$20,'Vozidlo a sazby'!$B$5,'Vozidlo a sazby'!$B$14:$B$20,"&lt;="&amp;A377,'Vozidlo a sazby'!$C$14:$C$20,"&gt;="&amp;A377))</f>
        <v/>
      </c>
      <c r="L377" s="28" t="str">
        <f aca="false">IF(OR(K377="",J377=""),"",ROUND(J377*(SUMIFS('Vozidlo a sazby'!$D$14:$D$20,'Vozidlo a sazby'!$A$14:$A$20,"Základní náhrada",'Vozidlo a sazby'!$B$14:$B$20,"&lt;="&amp;A377,'Vozidlo a sazby'!$C$14:$C$20,"&gt;="&amp;A377)+'Vozidlo a sazby'!$B$6*K377/100),2))</f>
        <v/>
      </c>
      <c r="M377" s="29"/>
      <c r="N377" s="15" t="str">
        <f aca="false">IF(OR(A377="",M377=""),"",IF(M377-A377&lt;=7,"průběžně","dodatečně"))</f>
        <v/>
      </c>
      <c r="O377" s="15" t="str">
        <f aca="false">IF(A377="","",IF(AND(J377&lt;&gt;"",J377&lt;0),"konec je menší než začátek",IF(OR(E377="",F377=""),"doplňte účel a typ",IF(AND(A376&lt;&gt;"",A377&lt;A376),"datum před předchozí jízdou",""))))</f>
        <v/>
      </c>
    </row>
    <row r="378" customFormat="false" ht="15" hidden="false" customHeight="false" outlineLevel="0" collapsed="false">
      <c r="A378" s="29"/>
      <c r="B378" s="30"/>
      <c r="C378" s="10"/>
      <c r="D378" s="10"/>
      <c r="E378" s="10"/>
      <c r="F378" s="10"/>
      <c r="G378" s="10"/>
      <c r="H378" s="25" t="str">
        <f aca="false">IF(AND(A378="",I378=""),"",IF(I377="",H377,I377))</f>
        <v/>
      </c>
      <c r="I378" s="13"/>
      <c r="J378" s="25" t="str">
        <f aca="false">IF(OR(I378="",H378=""),"",I378-H378)</f>
        <v/>
      </c>
      <c r="K378" s="27" t="str">
        <f aca="false">IF(OR(A378="",F378&lt;&gt;"Služební"),"",SUMIFS('Vozidlo a sazby'!$D$14:$D$20,'Vozidlo a sazby'!$A$14:$A$20,'Vozidlo a sazby'!$B$5,'Vozidlo a sazby'!$B$14:$B$20,"&lt;="&amp;A378,'Vozidlo a sazby'!$C$14:$C$20,"&gt;="&amp;A378))</f>
        <v/>
      </c>
      <c r="L378" s="28" t="str">
        <f aca="false">IF(OR(K378="",J378=""),"",ROUND(J378*(SUMIFS('Vozidlo a sazby'!$D$14:$D$20,'Vozidlo a sazby'!$A$14:$A$20,"Základní náhrada",'Vozidlo a sazby'!$B$14:$B$20,"&lt;="&amp;A378,'Vozidlo a sazby'!$C$14:$C$20,"&gt;="&amp;A378)+'Vozidlo a sazby'!$B$6*K378/100),2))</f>
        <v/>
      </c>
      <c r="M378" s="29"/>
      <c r="N378" s="15" t="str">
        <f aca="false">IF(OR(A378="",M378=""),"",IF(M378-A378&lt;=7,"průběžně","dodatečně"))</f>
        <v/>
      </c>
      <c r="O378" s="15" t="str">
        <f aca="false">IF(A378="","",IF(AND(J378&lt;&gt;"",J378&lt;0),"konec je menší než začátek",IF(OR(E378="",F378=""),"doplňte účel a typ",IF(AND(A377&lt;&gt;"",A378&lt;A377),"datum před předchozí jízdou",""))))</f>
        <v/>
      </c>
    </row>
    <row r="379" customFormat="false" ht="15" hidden="false" customHeight="false" outlineLevel="0" collapsed="false">
      <c r="A379" s="29"/>
      <c r="B379" s="30"/>
      <c r="C379" s="10"/>
      <c r="D379" s="10"/>
      <c r="E379" s="10"/>
      <c r="F379" s="10"/>
      <c r="G379" s="10"/>
      <c r="H379" s="25" t="str">
        <f aca="false">IF(AND(A379="",I379=""),"",IF(I378="",H378,I378))</f>
        <v/>
      </c>
      <c r="I379" s="13"/>
      <c r="J379" s="25" t="str">
        <f aca="false">IF(OR(I379="",H379=""),"",I379-H379)</f>
        <v/>
      </c>
      <c r="K379" s="27" t="str">
        <f aca="false">IF(OR(A379="",F379&lt;&gt;"Služební"),"",SUMIFS('Vozidlo a sazby'!$D$14:$D$20,'Vozidlo a sazby'!$A$14:$A$20,'Vozidlo a sazby'!$B$5,'Vozidlo a sazby'!$B$14:$B$20,"&lt;="&amp;A379,'Vozidlo a sazby'!$C$14:$C$20,"&gt;="&amp;A379))</f>
        <v/>
      </c>
      <c r="L379" s="28" t="str">
        <f aca="false">IF(OR(K379="",J379=""),"",ROUND(J379*(SUMIFS('Vozidlo a sazby'!$D$14:$D$20,'Vozidlo a sazby'!$A$14:$A$20,"Základní náhrada",'Vozidlo a sazby'!$B$14:$B$20,"&lt;="&amp;A379,'Vozidlo a sazby'!$C$14:$C$20,"&gt;="&amp;A379)+'Vozidlo a sazby'!$B$6*K379/100),2))</f>
        <v/>
      </c>
      <c r="M379" s="29"/>
      <c r="N379" s="15" t="str">
        <f aca="false">IF(OR(A379="",M379=""),"",IF(M379-A379&lt;=7,"průběžně","dodatečně"))</f>
        <v/>
      </c>
      <c r="O379" s="15" t="str">
        <f aca="false">IF(A379="","",IF(AND(J379&lt;&gt;"",J379&lt;0),"konec je menší než začátek",IF(OR(E379="",F379=""),"doplňte účel a typ",IF(AND(A378&lt;&gt;"",A379&lt;A378),"datum před předchozí jízdou",""))))</f>
        <v/>
      </c>
    </row>
    <row r="380" customFormat="false" ht="15" hidden="false" customHeight="false" outlineLevel="0" collapsed="false">
      <c r="A380" s="29"/>
      <c r="B380" s="30"/>
      <c r="C380" s="10"/>
      <c r="D380" s="10"/>
      <c r="E380" s="10"/>
      <c r="F380" s="10"/>
      <c r="G380" s="10"/>
      <c r="H380" s="25" t="str">
        <f aca="false">IF(AND(A380="",I380=""),"",IF(I379="",H379,I379))</f>
        <v/>
      </c>
      <c r="I380" s="13"/>
      <c r="J380" s="25" t="str">
        <f aca="false">IF(OR(I380="",H380=""),"",I380-H380)</f>
        <v/>
      </c>
      <c r="K380" s="27" t="str">
        <f aca="false">IF(OR(A380="",F380&lt;&gt;"Služební"),"",SUMIFS('Vozidlo a sazby'!$D$14:$D$20,'Vozidlo a sazby'!$A$14:$A$20,'Vozidlo a sazby'!$B$5,'Vozidlo a sazby'!$B$14:$B$20,"&lt;="&amp;A380,'Vozidlo a sazby'!$C$14:$C$20,"&gt;="&amp;A380))</f>
        <v/>
      </c>
      <c r="L380" s="28" t="str">
        <f aca="false">IF(OR(K380="",J380=""),"",ROUND(J380*(SUMIFS('Vozidlo a sazby'!$D$14:$D$20,'Vozidlo a sazby'!$A$14:$A$20,"Základní náhrada",'Vozidlo a sazby'!$B$14:$B$20,"&lt;="&amp;A380,'Vozidlo a sazby'!$C$14:$C$20,"&gt;="&amp;A380)+'Vozidlo a sazby'!$B$6*K380/100),2))</f>
        <v/>
      </c>
      <c r="M380" s="29"/>
      <c r="N380" s="15" t="str">
        <f aca="false">IF(OR(A380="",M380=""),"",IF(M380-A380&lt;=7,"průběžně","dodatečně"))</f>
        <v/>
      </c>
      <c r="O380" s="15" t="str">
        <f aca="false">IF(A380="","",IF(AND(J380&lt;&gt;"",J380&lt;0),"konec je menší než začátek",IF(OR(E380="",F380=""),"doplňte účel a typ",IF(AND(A379&lt;&gt;"",A380&lt;A379),"datum před předchozí jízdou",""))))</f>
        <v/>
      </c>
    </row>
    <row r="381" customFormat="false" ht="15" hidden="false" customHeight="false" outlineLevel="0" collapsed="false">
      <c r="A381" s="29"/>
      <c r="B381" s="30"/>
      <c r="C381" s="10"/>
      <c r="D381" s="10"/>
      <c r="E381" s="10"/>
      <c r="F381" s="10"/>
      <c r="G381" s="10"/>
      <c r="H381" s="25" t="str">
        <f aca="false">IF(AND(A381="",I381=""),"",IF(I380="",H380,I380))</f>
        <v/>
      </c>
      <c r="I381" s="13"/>
      <c r="J381" s="25" t="str">
        <f aca="false">IF(OR(I381="",H381=""),"",I381-H381)</f>
        <v/>
      </c>
      <c r="K381" s="27" t="str">
        <f aca="false">IF(OR(A381="",F381&lt;&gt;"Služební"),"",SUMIFS('Vozidlo a sazby'!$D$14:$D$20,'Vozidlo a sazby'!$A$14:$A$20,'Vozidlo a sazby'!$B$5,'Vozidlo a sazby'!$B$14:$B$20,"&lt;="&amp;A381,'Vozidlo a sazby'!$C$14:$C$20,"&gt;="&amp;A381))</f>
        <v/>
      </c>
      <c r="L381" s="28" t="str">
        <f aca="false">IF(OR(K381="",J381=""),"",ROUND(J381*(SUMIFS('Vozidlo a sazby'!$D$14:$D$20,'Vozidlo a sazby'!$A$14:$A$20,"Základní náhrada",'Vozidlo a sazby'!$B$14:$B$20,"&lt;="&amp;A381,'Vozidlo a sazby'!$C$14:$C$20,"&gt;="&amp;A381)+'Vozidlo a sazby'!$B$6*K381/100),2))</f>
        <v/>
      </c>
      <c r="M381" s="29"/>
      <c r="N381" s="15" t="str">
        <f aca="false">IF(OR(A381="",M381=""),"",IF(M381-A381&lt;=7,"průběžně","dodatečně"))</f>
        <v/>
      </c>
      <c r="O381" s="15" t="str">
        <f aca="false">IF(A381="","",IF(AND(J381&lt;&gt;"",J381&lt;0),"konec je menší než začátek",IF(OR(E381="",F381=""),"doplňte účel a typ",IF(AND(A380&lt;&gt;"",A381&lt;A380),"datum před předchozí jízdou",""))))</f>
        <v/>
      </c>
    </row>
    <row r="382" customFormat="false" ht="15" hidden="false" customHeight="false" outlineLevel="0" collapsed="false">
      <c r="A382" s="29"/>
      <c r="B382" s="30"/>
      <c r="C382" s="10"/>
      <c r="D382" s="10"/>
      <c r="E382" s="10"/>
      <c r="F382" s="10"/>
      <c r="G382" s="10"/>
      <c r="H382" s="25" t="str">
        <f aca="false">IF(AND(A382="",I382=""),"",IF(I381="",H381,I381))</f>
        <v/>
      </c>
      <c r="I382" s="13"/>
      <c r="J382" s="25" t="str">
        <f aca="false">IF(OR(I382="",H382=""),"",I382-H382)</f>
        <v/>
      </c>
      <c r="K382" s="27" t="str">
        <f aca="false">IF(OR(A382="",F382&lt;&gt;"Služební"),"",SUMIFS('Vozidlo a sazby'!$D$14:$D$20,'Vozidlo a sazby'!$A$14:$A$20,'Vozidlo a sazby'!$B$5,'Vozidlo a sazby'!$B$14:$B$20,"&lt;="&amp;A382,'Vozidlo a sazby'!$C$14:$C$20,"&gt;="&amp;A382))</f>
        <v/>
      </c>
      <c r="L382" s="28" t="str">
        <f aca="false">IF(OR(K382="",J382=""),"",ROUND(J382*(SUMIFS('Vozidlo a sazby'!$D$14:$D$20,'Vozidlo a sazby'!$A$14:$A$20,"Základní náhrada",'Vozidlo a sazby'!$B$14:$B$20,"&lt;="&amp;A382,'Vozidlo a sazby'!$C$14:$C$20,"&gt;="&amp;A382)+'Vozidlo a sazby'!$B$6*K382/100),2))</f>
        <v/>
      </c>
      <c r="M382" s="29"/>
      <c r="N382" s="15" t="str">
        <f aca="false">IF(OR(A382="",M382=""),"",IF(M382-A382&lt;=7,"průběžně","dodatečně"))</f>
        <v/>
      </c>
      <c r="O382" s="15" t="str">
        <f aca="false">IF(A382="","",IF(AND(J382&lt;&gt;"",J382&lt;0),"konec je menší než začátek",IF(OR(E382="",F382=""),"doplňte účel a typ",IF(AND(A381&lt;&gt;"",A382&lt;A381),"datum před předchozí jízdou",""))))</f>
        <v/>
      </c>
    </row>
    <row r="383" customFormat="false" ht="15" hidden="false" customHeight="false" outlineLevel="0" collapsed="false">
      <c r="A383" s="29"/>
      <c r="B383" s="30"/>
      <c r="C383" s="10"/>
      <c r="D383" s="10"/>
      <c r="E383" s="10"/>
      <c r="F383" s="10"/>
      <c r="G383" s="10"/>
      <c r="H383" s="25" t="str">
        <f aca="false">IF(AND(A383="",I383=""),"",IF(I382="",H382,I382))</f>
        <v/>
      </c>
      <c r="I383" s="13"/>
      <c r="J383" s="25" t="str">
        <f aca="false">IF(OR(I383="",H383=""),"",I383-H383)</f>
        <v/>
      </c>
      <c r="K383" s="27" t="str">
        <f aca="false">IF(OR(A383="",F383&lt;&gt;"Služební"),"",SUMIFS('Vozidlo a sazby'!$D$14:$D$20,'Vozidlo a sazby'!$A$14:$A$20,'Vozidlo a sazby'!$B$5,'Vozidlo a sazby'!$B$14:$B$20,"&lt;="&amp;A383,'Vozidlo a sazby'!$C$14:$C$20,"&gt;="&amp;A383))</f>
        <v/>
      </c>
      <c r="L383" s="28" t="str">
        <f aca="false">IF(OR(K383="",J383=""),"",ROUND(J383*(SUMIFS('Vozidlo a sazby'!$D$14:$D$20,'Vozidlo a sazby'!$A$14:$A$20,"Základní náhrada",'Vozidlo a sazby'!$B$14:$B$20,"&lt;="&amp;A383,'Vozidlo a sazby'!$C$14:$C$20,"&gt;="&amp;A383)+'Vozidlo a sazby'!$B$6*K383/100),2))</f>
        <v/>
      </c>
      <c r="M383" s="29"/>
      <c r="N383" s="15" t="str">
        <f aca="false">IF(OR(A383="",M383=""),"",IF(M383-A383&lt;=7,"průběžně","dodatečně"))</f>
        <v/>
      </c>
      <c r="O383" s="15" t="str">
        <f aca="false">IF(A383="","",IF(AND(J383&lt;&gt;"",J383&lt;0),"konec je menší než začátek",IF(OR(E383="",F383=""),"doplňte účel a typ",IF(AND(A382&lt;&gt;"",A383&lt;A382),"datum před předchozí jízdou",""))))</f>
        <v/>
      </c>
    </row>
    <row r="384" customFormat="false" ht="15" hidden="false" customHeight="false" outlineLevel="0" collapsed="false">
      <c r="A384" s="29"/>
      <c r="B384" s="30"/>
      <c r="C384" s="10"/>
      <c r="D384" s="10"/>
      <c r="E384" s="10"/>
      <c r="F384" s="10"/>
      <c r="G384" s="10"/>
      <c r="H384" s="25" t="str">
        <f aca="false">IF(AND(A384="",I384=""),"",IF(I383="",H383,I383))</f>
        <v/>
      </c>
      <c r="I384" s="13"/>
      <c r="J384" s="25" t="str">
        <f aca="false">IF(OR(I384="",H384=""),"",I384-H384)</f>
        <v/>
      </c>
      <c r="K384" s="27" t="str">
        <f aca="false">IF(OR(A384="",F384&lt;&gt;"Služební"),"",SUMIFS('Vozidlo a sazby'!$D$14:$D$20,'Vozidlo a sazby'!$A$14:$A$20,'Vozidlo a sazby'!$B$5,'Vozidlo a sazby'!$B$14:$B$20,"&lt;="&amp;A384,'Vozidlo a sazby'!$C$14:$C$20,"&gt;="&amp;A384))</f>
        <v/>
      </c>
      <c r="L384" s="28" t="str">
        <f aca="false">IF(OR(K384="",J384=""),"",ROUND(J384*(SUMIFS('Vozidlo a sazby'!$D$14:$D$20,'Vozidlo a sazby'!$A$14:$A$20,"Základní náhrada",'Vozidlo a sazby'!$B$14:$B$20,"&lt;="&amp;A384,'Vozidlo a sazby'!$C$14:$C$20,"&gt;="&amp;A384)+'Vozidlo a sazby'!$B$6*K384/100),2))</f>
        <v/>
      </c>
      <c r="M384" s="29"/>
      <c r="N384" s="15" t="str">
        <f aca="false">IF(OR(A384="",M384=""),"",IF(M384-A384&lt;=7,"průběžně","dodatečně"))</f>
        <v/>
      </c>
      <c r="O384" s="15" t="str">
        <f aca="false">IF(A384="","",IF(AND(J384&lt;&gt;"",J384&lt;0),"konec je menší než začátek",IF(OR(E384="",F384=""),"doplňte účel a typ",IF(AND(A383&lt;&gt;"",A384&lt;A383),"datum před předchozí jízdou",""))))</f>
        <v/>
      </c>
    </row>
    <row r="385" customFormat="false" ht="15" hidden="false" customHeight="false" outlineLevel="0" collapsed="false">
      <c r="A385" s="29"/>
      <c r="B385" s="30"/>
      <c r="C385" s="10"/>
      <c r="D385" s="10"/>
      <c r="E385" s="10"/>
      <c r="F385" s="10"/>
      <c r="G385" s="10"/>
      <c r="H385" s="25" t="str">
        <f aca="false">IF(AND(A385="",I385=""),"",IF(I384="",H384,I384))</f>
        <v/>
      </c>
      <c r="I385" s="13"/>
      <c r="J385" s="25" t="str">
        <f aca="false">IF(OR(I385="",H385=""),"",I385-H385)</f>
        <v/>
      </c>
      <c r="K385" s="27" t="str">
        <f aca="false">IF(OR(A385="",F385&lt;&gt;"Služební"),"",SUMIFS('Vozidlo a sazby'!$D$14:$D$20,'Vozidlo a sazby'!$A$14:$A$20,'Vozidlo a sazby'!$B$5,'Vozidlo a sazby'!$B$14:$B$20,"&lt;="&amp;A385,'Vozidlo a sazby'!$C$14:$C$20,"&gt;="&amp;A385))</f>
        <v/>
      </c>
      <c r="L385" s="28" t="str">
        <f aca="false">IF(OR(K385="",J385=""),"",ROUND(J385*(SUMIFS('Vozidlo a sazby'!$D$14:$D$20,'Vozidlo a sazby'!$A$14:$A$20,"Základní náhrada",'Vozidlo a sazby'!$B$14:$B$20,"&lt;="&amp;A385,'Vozidlo a sazby'!$C$14:$C$20,"&gt;="&amp;A385)+'Vozidlo a sazby'!$B$6*K385/100),2))</f>
        <v/>
      </c>
      <c r="M385" s="29"/>
      <c r="N385" s="15" t="str">
        <f aca="false">IF(OR(A385="",M385=""),"",IF(M385-A385&lt;=7,"průběžně","dodatečně"))</f>
        <v/>
      </c>
      <c r="O385" s="15" t="str">
        <f aca="false">IF(A385="","",IF(AND(J385&lt;&gt;"",J385&lt;0),"konec je menší než začátek",IF(OR(E385="",F385=""),"doplňte účel a typ",IF(AND(A384&lt;&gt;"",A385&lt;A384),"datum před předchozí jízdou",""))))</f>
        <v/>
      </c>
    </row>
    <row r="386" customFormat="false" ht="15" hidden="false" customHeight="false" outlineLevel="0" collapsed="false">
      <c r="A386" s="29"/>
      <c r="B386" s="30"/>
      <c r="C386" s="10"/>
      <c r="D386" s="10"/>
      <c r="E386" s="10"/>
      <c r="F386" s="10"/>
      <c r="G386" s="10"/>
      <c r="H386" s="25" t="str">
        <f aca="false">IF(AND(A386="",I386=""),"",IF(I385="",H385,I385))</f>
        <v/>
      </c>
      <c r="I386" s="13"/>
      <c r="J386" s="25" t="str">
        <f aca="false">IF(OR(I386="",H386=""),"",I386-H386)</f>
        <v/>
      </c>
      <c r="K386" s="27" t="str">
        <f aca="false">IF(OR(A386="",F386&lt;&gt;"Služební"),"",SUMIFS('Vozidlo a sazby'!$D$14:$D$20,'Vozidlo a sazby'!$A$14:$A$20,'Vozidlo a sazby'!$B$5,'Vozidlo a sazby'!$B$14:$B$20,"&lt;="&amp;A386,'Vozidlo a sazby'!$C$14:$C$20,"&gt;="&amp;A386))</f>
        <v/>
      </c>
      <c r="L386" s="28" t="str">
        <f aca="false">IF(OR(K386="",J386=""),"",ROUND(J386*(SUMIFS('Vozidlo a sazby'!$D$14:$D$20,'Vozidlo a sazby'!$A$14:$A$20,"Základní náhrada",'Vozidlo a sazby'!$B$14:$B$20,"&lt;="&amp;A386,'Vozidlo a sazby'!$C$14:$C$20,"&gt;="&amp;A386)+'Vozidlo a sazby'!$B$6*K386/100),2))</f>
        <v/>
      </c>
      <c r="M386" s="29"/>
      <c r="N386" s="15" t="str">
        <f aca="false">IF(OR(A386="",M386=""),"",IF(M386-A386&lt;=7,"průběžně","dodatečně"))</f>
        <v/>
      </c>
      <c r="O386" s="15" t="str">
        <f aca="false">IF(A386="","",IF(AND(J386&lt;&gt;"",J386&lt;0),"konec je menší než začátek",IF(OR(E386="",F386=""),"doplňte účel a typ",IF(AND(A385&lt;&gt;"",A386&lt;A385),"datum před předchozí jízdou",""))))</f>
        <v/>
      </c>
    </row>
    <row r="387" customFormat="false" ht="15" hidden="false" customHeight="false" outlineLevel="0" collapsed="false">
      <c r="A387" s="29"/>
      <c r="B387" s="30"/>
      <c r="C387" s="10"/>
      <c r="D387" s="10"/>
      <c r="E387" s="10"/>
      <c r="F387" s="10"/>
      <c r="G387" s="10"/>
      <c r="H387" s="25" t="str">
        <f aca="false">IF(AND(A387="",I387=""),"",IF(I386="",H386,I386))</f>
        <v/>
      </c>
      <c r="I387" s="13"/>
      <c r="J387" s="25" t="str">
        <f aca="false">IF(OR(I387="",H387=""),"",I387-H387)</f>
        <v/>
      </c>
      <c r="K387" s="27" t="str">
        <f aca="false">IF(OR(A387="",F387&lt;&gt;"Služební"),"",SUMIFS('Vozidlo a sazby'!$D$14:$D$20,'Vozidlo a sazby'!$A$14:$A$20,'Vozidlo a sazby'!$B$5,'Vozidlo a sazby'!$B$14:$B$20,"&lt;="&amp;A387,'Vozidlo a sazby'!$C$14:$C$20,"&gt;="&amp;A387))</f>
        <v/>
      </c>
      <c r="L387" s="28" t="str">
        <f aca="false">IF(OR(K387="",J387=""),"",ROUND(J387*(SUMIFS('Vozidlo a sazby'!$D$14:$D$20,'Vozidlo a sazby'!$A$14:$A$20,"Základní náhrada",'Vozidlo a sazby'!$B$14:$B$20,"&lt;="&amp;A387,'Vozidlo a sazby'!$C$14:$C$20,"&gt;="&amp;A387)+'Vozidlo a sazby'!$B$6*K387/100),2))</f>
        <v/>
      </c>
      <c r="M387" s="29"/>
      <c r="N387" s="15" t="str">
        <f aca="false">IF(OR(A387="",M387=""),"",IF(M387-A387&lt;=7,"průběžně","dodatečně"))</f>
        <v/>
      </c>
      <c r="O387" s="15" t="str">
        <f aca="false">IF(A387="","",IF(AND(J387&lt;&gt;"",J387&lt;0),"konec je menší než začátek",IF(OR(E387="",F387=""),"doplňte účel a typ",IF(AND(A386&lt;&gt;"",A387&lt;A386),"datum před předchozí jízdou",""))))</f>
        <v/>
      </c>
    </row>
    <row r="388" customFormat="false" ht="15" hidden="false" customHeight="false" outlineLevel="0" collapsed="false">
      <c r="A388" s="29"/>
      <c r="B388" s="30"/>
      <c r="C388" s="10"/>
      <c r="D388" s="10"/>
      <c r="E388" s="10"/>
      <c r="F388" s="10"/>
      <c r="G388" s="10"/>
      <c r="H388" s="25" t="str">
        <f aca="false">IF(AND(A388="",I388=""),"",IF(I387="",H387,I387))</f>
        <v/>
      </c>
      <c r="I388" s="13"/>
      <c r="J388" s="25" t="str">
        <f aca="false">IF(OR(I388="",H388=""),"",I388-H388)</f>
        <v/>
      </c>
      <c r="K388" s="27" t="str">
        <f aca="false">IF(OR(A388="",F388&lt;&gt;"Služební"),"",SUMIFS('Vozidlo a sazby'!$D$14:$D$20,'Vozidlo a sazby'!$A$14:$A$20,'Vozidlo a sazby'!$B$5,'Vozidlo a sazby'!$B$14:$B$20,"&lt;="&amp;A388,'Vozidlo a sazby'!$C$14:$C$20,"&gt;="&amp;A388))</f>
        <v/>
      </c>
      <c r="L388" s="28" t="str">
        <f aca="false">IF(OR(K388="",J388=""),"",ROUND(J388*(SUMIFS('Vozidlo a sazby'!$D$14:$D$20,'Vozidlo a sazby'!$A$14:$A$20,"Základní náhrada",'Vozidlo a sazby'!$B$14:$B$20,"&lt;="&amp;A388,'Vozidlo a sazby'!$C$14:$C$20,"&gt;="&amp;A388)+'Vozidlo a sazby'!$B$6*K388/100),2))</f>
        <v/>
      </c>
      <c r="M388" s="29"/>
      <c r="N388" s="15" t="str">
        <f aca="false">IF(OR(A388="",M388=""),"",IF(M388-A388&lt;=7,"průběžně","dodatečně"))</f>
        <v/>
      </c>
      <c r="O388" s="15" t="str">
        <f aca="false">IF(A388="","",IF(AND(J388&lt;&gt;"",J388&lt;0),"konec je menší než začátek",IF(OR(E388="",F388=""),"doplňte účel a typ",IF(AND(A387&lt;&gt;"",A388&lt;A387),"datum před předchozí jízdou",""))))</f>
        <v/>
      </c>
    </row>
    <row r="389" customFormat="false" ht="15" hidden="false" customHeight="false" outlineLevel="0" collapsed="false">
      <c r="A389" s="29"/>
      <c r="B389" s="30"/>
      <c r="C389" s="10"/>
      <c r="D389" s="10"/>
      <c r="E389" s="10"/>
      <c r="F389" s="10"/>
      <c r="G389" s="10"/>
      <c r="H389" s="25" t="str">
        <f aca="false">IF(AND(A389="",I389=""),"",IF(I388="",H388,I388))</f>
        <v/>
      </c>
      <c r="I389" s="13"/>
      <c r="J389" s="25" t="str">
        <f aca="false">IF(OR(I389="",H389=""),"",I389-H389)</f>
        <v/>
      </c>
      <c r="K389" s="27" t="str">
        <f aca="false">IF(OR(A389="",F389&lt;&gt;"Služební"),"",SUMIFS('Vozidlo a sazby'!$D$14:$D$20,'Vozidlo a sazby'!$A$14:$A$20,'Vozidlo a sazby'!$B$5,'Vozidlo a sazby'!$B$14:$B$20,"&lt;="&amp;A389,'Vozidlo a sazby'!$C$14:$C$20,"&gt;="&amp;A389))</f>
        <v/>
      </c>
      <c r="L389" s="28" t="str">
        <f aca="false">IF(OR(K389="",J389=""),"",ROUND(J389*(SUMIFS('Vozidlo a sazby'!$D$14:$D$20,'Vozidlo a sazby'!$A$14:$A$20,"Základní náhrada",'Vozidlo a sazby'!$B$14:$B$20,"&lt;="&amp;A389,'Vozidlo a sazby'!$C$14:$C$20,"&gt;="&amp;A389)+'Vozidlo a sazby'!$B$6*K389/100),2))</f>
        <v/>
      </c>
      <c r="M389" s="29"/>
      <c r="N389" s="15" t="str">
        <f aca="false">IF(OR(A389="",M389=""),"",IF(M389-A389&lt;=7,"průběžně","dodatečně"))</f>
        <v/>
      </c>
      <c r="O389" s="15" t="str">
        <f aca="false">IF(A389="","",IF(AND(J389&lt;&gt;"",J389&lt;0),"konec je menší než začátek",IF(OR(E389="",F389=""),"doplňte účel a typ",IF(AND(A388&lt;&gt;"",A389&lt;A388),"datum před předchozí jízdou",""))))</f>
        <v/>
      </c>
    </row>
    <row r="390" customFormat="false" ht="15" hidden="false" customHeight="false" outlineLevel="0" collapsed="false">
      <c r="A390" s="29"/>
      <c r="B390" s="30"/>
      <c r="C390" s="10"/>
      <c r="D390" s="10"/>
      <c r="E390" s="10"/>
      <c r="F390" s="10"/>
      <c r="G390" s="10"/>
      <c r="H390" s="25" t="str">
        <f aca="false">IF(AND(A390="",I390=""),"",IF(I389="",H389,I389))</f>
        <v/>
      </c>
      <c r="I390" s="13"/>
      <c r="J390" s="25" t="str">
        <f aca="false">IF(OR(I390="",H390=""),"",I390-H390)</f>
        <v/>
      </c>
      <c r="K390" s="27" t="str">
        <f aca="false">IF(OR(A390="",F390&lt;&gt;"Služební"),"",SUMIFS('Vozidlo a sazby'!$D$14:$D$20,'Vozidlo a sazby'!$A$14:$A$20,'Vozidlo a sazby'!$B$5,'Vozidlo a sazby'!$B$14:$B$20,"&lt;="&amp;A390,'Vozidlo a sazby'!$C$14:$C$20,"&gt;="&amp;A390))</f>
        <v/>
      </c>
      <c r="L390" s="28" t="str">
        <f aca="false">IF(OR(K390="",J390=""),"",ROUND(J390*(SUMIFS('Vozidlo a sazby'!$D$14:$D$20,'Vozidlo a sazby'!$A$14:$A$20,"Základní náhrada",'Vozidlo a sazby'!$B$14:$B$20,"&lt;="&amp;A390,'Vozidlo a sazby'!$C$14:$C$20,"&gt;="&amp;A390)+'Vozidlo a sazby'!$B$6*K390/100),2))</f>
        <v/>
      </c>
      <c r="M390" s="29"/>
      <c r="N390" s="15" t="str">
        <f aca="false">IF(OR(A390="",M390=""),"",IF(M390-A390&lt;=7,"průběžně","dodatečně"))</f>
        <v/>
      </c>
      <c r="O390" s="15" t="str">
        <f aca="false">IF(A390="","",IF(AND(J390&lt;&gt;"",J390&lt;0),"konec je menší než začátek",IF(OR(E390="",F390=""),"doplňte účel a typ",IF(AND(A389&lt;&gt;"",A390&lt;A389),"datum před předchozí jízdou",""))))</f>
        <v/>
      </c>
    </row>
    <row r="391" customFormat="false" ht="15" hidden="false" customHeight="false" outlineLevel="0" collapsed="false">
      <c r="A391" s="29"/>
      <c r="B391" s="30"/>
      <c r="C391" s="10"/>
      <c r="D391" s="10"/>
      <c r="E391" s="10"/>
      <c r="F391" s="10"/>
      <c r="G391" s="10"/>
      <c r="H391" s="25" t="str">
        <f aca="false">IF(AND(A391="",I391=""),"",IF(I390="",H390,I390))</f>
        <v/>
      </c>
      <c r="I391" s="13"/>
      <c r="J391" s="25" t="str">
        <f aca="false">IF(OR(I391="",H391=""),"",I391-H391)</f>
        <v/>
      </c>
      <c r="K391" s="27" t="str">
        <f aca="false">IF(OR(A391="",F391&lt;&gt;"Služební"),"",SUMIFS('Vozidlo a sazby'!$D$14:$D$20,'Vozidlo a sazby'!$A$14:$A$20,'Vozidlo a sazby'!$B$5,'Vozidlo a sazby'!$B$14:$B$20,"&lt;="&amp;A391,'Vozidlo a sazby'!$C$14:$C$20,"&gt;="&amp;A391))</f>
        <v/>
      </c>
      <c r="L391" s="28" t="str">
        <f aca="false">IF(OR(K391="",J391=""),"",ROUND(J391*(SUMIFS('Vozidlo a sazby'!$D$14:$D$20,'Vozidlo a sazby'!$A$14:$A$20,"Základní náhrada",'Vozidlo a sazby'!$B$14:$B$20,"&lt;="&amp;A391,'Vozidlo a sazby'!$C$14:$C$20,"&gt;="&amp;A391)+'Vozidlo a sazby'!$B$6*K391/100),2))</f>
        <v/>
      </c>
      <c r="M391" s="29"/>
      <c r="N391" s="15" t="str">
        <f aca="false">IF(OR(A391="",M391=""),"",IF(M391-A391&lt;=7,"průběžně","dodatečně"))</f>
        <v/>
      </c>
      <c r="O391" s="15" t="str">
        <f aca="false">IF(A391="","",IF(AND(J391&lt;&gt;"",J391&lt;0),"konec je menší než začátek",IF(OR(E391="",F391=""),"doplňte účel a typ",IF(AND(A390&lt;&gt;"",A391&lt;A390),"datum před předchozí jízdou",""))))</f>
        <v/>
      </c>
    </row>
    <row r="392" customFormat="false" ht="15" hidden="false" customHeight="false" outlineLevel="0" collapsed="false">
      <c r="A392" s="29"/>
      <c r="B392" s="30"/>
      <c r="C392" s="10"/>
      <c r="D392" s="10"/>
      <c r="E392" s="10"/>
      <c r="F392" s="10"/>
      <c r="G392" s="10"/>
      <c r="H392" s="25" t="str">
        <f aca="false">IF(AND(A392="",I392=""),"",IF(I391="",H391,I391))</f>
        <v/>
      </c>
      <c r="I392" s="13"/>
      <c r="J392" s="25" t="str">
        <f aca="false">IF(OR(I392="",H392=""),"",I392-H392)</f>
        <v/>
      </c>
      <c r="K392" s="27" t="str">
        <f aca="false">IF(OR(A392="",F392&lt;&gt;"Služební"),"",SUMIFS('Vozidlo a sazby'!$D$14:$D$20,'Vozidlo a sazby'!$A$14:$A$20,'Vozidlo a sazby'!$B$5,'Vozidlo a sazby'!$B$14:$B$20,"&lt;="&amp;A392,'Vozidlo a sazby'!$C$14:$C$20,"&gt;="&amp;A392))</f>
        <v/>
      </c>
      <c r="L392" s="28" t="str">
        <f aca="false">IF(OR(K392="",J392=""),"",ROUND(J392*(SUMIFS('Vozidlo a sazby'!$D$14:$D$20,'Vozidlo a sazby'!$A$14:$A$20,"Základní náhrada",'Vozidlo a sazby'!$B$14:$B$20,"&lt;="&amp;A392,'Vozidlo a sazby'!$C$14:$C$20,"&gt;="&amp;A392)+'Vozidlo a sazby'!$B$6*K392/100),2))</f>
        <v/>
      </c>
      <c r="M392" s="29"/>
      <c r="N392" s="15" t="str">
        <f aca="false">IF(OR(A392="",M392=""),"",IF(M392-A392&lt;=7,"průběžně","dodatečně"))</f>
        <v/>
      </c>
      <c r="O392" s="15" t="str">
        <f aca="false">IF(A392="","",IF(AND(J392&lt;&gt;"",J392&lt;0),"konec je menší než začátek",IF(OR(E392="",F392=""),"doplňte účel a typ",IF(AND(A391&lt;&gt;"",A392&lt;A391),"datum před předchozí jízdou",""))))</f>
        <v/>
      </c>
    </row>
    <row r="393" customFormat="false" ht="15" hidden="false" customHeight="false" outlineLevel="0" collapsed="false">
      <c r="A393" s="29"/>
      <c r="B393" s="30"/>
      <c r="C393" s="10"/>
      <c r="D393" s="10"/>
      <c r="E393" s="10"/>
      <c r="F393" s="10"/>
      <c r="G393" s="10"/>
      <c r="H393" s="25" t="str">
        <f aca="false">IF(AND(A393="",I393=""),"",IF(I392="",H392,I392))</f>
        <v/>
      </c>
      <c r="I393" s="13"/>
      <c r="J393" s="25" t="str">
        <f aca="false">IF(OR(I393="",H393=""),"",I393-H393)</f>
        <v/>
      </c>
      <c r="K393" s="27" t="str">
        <f aca="false">IF(OR(A393="",F393&lt;&gt;"Služební"),"",SUMIFS('Vozidlo a sazby'!$D$14:$D$20,'Vozidlo a sazby'!$A$14:$A$20,'Vozidlo a sazby'!$B$5,'Vozidlo a sazby'!$B$14:$B$20,"&lt;="&amp;A393,'Vozidlo a sazby'!$C$14:$C$20,"&gt;="&amp;A393))</f>
        <v/>
      </c>
      <c r="L393" s="28" t="str">
        <f aca="false">IF(OR(K393="",J393=""),"",ROUND(J393*(SUMIFS('Vozidlo a sazby'!$D$14:$D$20,'Vozidlo a sazby'!$A$14:$A$20,"Základní náhrada",'Vozidlo a sazby'!$B$14:$B$20,"&lt;="&amp;A393,'Vozidlo a sazby'!$C$14:$C$20,"&gt;="&amp;A393)+'Vozidlo a sazby'!$B$6*K393/100),2))</f>
        <v/>
      </c>
      <c r="M393" s="29"/>
      <c r="N393" s="15" t="str">
        <f aca="false">IF(OR(A393="",M393=""),"",IF(M393-A393&lt;=7,"průběžně","dodatečně"))</f>
        <v/>
      </c>
      <c r="O393" s="15" t="str">
        <f aca="false">IF(A393="","",IF(AND(J393&lt;&gt;"",J393&lt;0),"konec je menší než začátek",IF(OR(E393="",F393=""),"doplňte účel a typ",IF(AND(A392&lt;&gt;"",A393&lt;A392),"datum před předchozí jízdou",""))))</f>
        <v/>
      </c>
    </row>
    <row r="394" customFormat="false" ht="15" hidden="false" customHeight="false" outlineLevel="0" collapsed="false">
      <c r="A394" s="29"/>
      <c r="B394" s="30"/>
      <c r="C394" s="10"/>
      <c r="D394" s="10"/>
      <c r="E394" s="10"/>
      <c r="F394" s="10"/>
      <c r="G394" s="10"/>
      <c r="H394" s="25" t="str">
        <f aca="false">IF(AND(A394="",I394=""),"",IF(I393="",H393,I393))</f>
        <v/>
      </c>
      <c r="I394" s="13"/>
      <c r="J394" s="25" t="str">
        <f aca="false">IF(OR(I394="",H394=""),"",I394-H394)</f>
        <v/>
      </c>
      <c r="K394" s="27" t="str">
        <f aca="false">IF(OR(A394="",F394&lt;&gt;"Služební"),"",SUMIFS('Vozidlo a sazby'!$D$14:$D$20,'Vozidlo a sazby'!$A$14:$A$20,'Vozidlo a sazby'!$B$5,'Vozidlo a sazby'!$B$14:$B$20,"&lt;="&amp;A394,'Vozidlo a sazby'!$C$14:$C$20,"&gt;="&amp;A394))</f>
        <v/>
      </c>
      <c r="L394" s="28" t="str">
        <f aca="false">IF(OR(K394="",J394=""),"",ROUND(J394*(SUMIFS('Vozidlo a sazby'!$D$14:$D$20,'Vozidlo a sazby'!$A$14:$A$20,"Základní náhrada",'Vozidlo a sazby'!$B$14:$B$20,"&lt;="&amp;A394,'Vozidlo a sazby'!$C$14:$C$20,"&gt;="&amp;A394)+'Vozidlo a sazby'!$B$6*K394/100),2))</f>
        <v/>
      </c>
      <c r="M394" s="29"/>
      <c r="N394" s="15" t="str">
        <f aca="false">IF(OR(A394="",M394=""),"",IF(M394-A394&lt;=7,"průběžně","dodatečně"))</f>
        <v/>
      </c>
      <c r="O394" s="15" t="str">
        <f aca="false">IF(A394="","",IF(AND(J394&lt;&gt;"",J394&lt;0),"konec je menší než začátek",IF(OR(E394="",F394=""),"doplňte účel a typ",IF(AND(A393&lt;&gt;"",A394&lt;A393),"datum před předchozí jízdou",""))))</f>
        <v/>
      </c>
    </row>
    <row r="395" customFormat="false" ht="15" hidden="false" customHeight="false" outlineLevel="0" collapsed="false">
      <c r="A395" s="29"/>
      <c r="B395" s="30"/>
      <c r="C395" s="10"/>
      <c r="D395" s="10"/>
      <c r="E395" s="10"/>
      <c r="F395" s="10"/>
      <c r="G395" s="10"/>
      <c r="H395" s="25" t="str">
        <f aca="false">IF(AND(A395="",I395=""),"",IF(I394="",H394,I394))</f>
        <v/>
      </c>
      <c r="I395" s="13"/>
      <c r="J395" s="25" t="str">
        <f aca="false">IF(OR(I395="",H395=""),"",I395-H395)</f>
        <v/>
      </c>
      <c r="K395" s="27" t="str">
        <f aca="false">IF(OR(A395="",F395&lt;&gt;"Služební"),"",SUMIFS('Vozidlo a sazby'!$D$14:$D$20,'Vozidlo a sazby'!$A$14:$A$20,'Vozidlo a sazby'!$B$5,'Vozidlo a sazby'!$B$14:$B$20,"&lt;="&amp;A395,'Vozidlo a sazby'!$C$14:$C$20,"&gt;="&amp;A395))</f>
        <v/>
      </c>
      <c r="L395" s="28" t="str">
        <f aca="false">IF(OR(K395="",J395=""),"",ROUND(J395*(SUMIFS('Vozidlo a sazby'!$D$14:$D$20,'Vozidlo a sazby'!$A$14:$A$20,"Základní náhrada",'Vozidlo a sazby'!$B$14:$B$20,"&lt;="&amp;A395,'Vozidlo a sazby'!$C$14:$C$20,"&gt;="&amp;A395)+'Vozidlo a sazby'!$B$6*K395/100),2))</f>
        <v/>
      </c>
      <c r="M395" s="29"/>
      <c r="N395" s="15" t="str">
        <f aca="false">IF(OR(A395="",M395=""),"",IF(M395-A395&lt;=7,"průběžně","dodatečně"))</f>
        <v/>
      </c>
      <c r="O395" s="15" t="str">
        <f aca="false">IF(A395="","",IF(AND(J395&lt;&gt;"",J395&lt;0),"konec je menší než začátek",IF(OR(E395="",F395=""),"doplňte účel a typ",IF(AND(A394&lt;&gt;"",A395&lt;A394),"datum před předchozí jízdou",""))))</f>
        <v/>
      </c>
    </row>
    <row r="396" customFormat="false" ht="15" hidden="false" customHeight="false" outlineLevel="0" collapsed="false">
      <c r="A396" s="29"/>
      <c r="B396" s="30"/>
      <c r="C396" s="10"/>
      <c r="D396" s="10"/>
      <c r="E396" s="10"/>
      <c r="F396" s="10"/>
      <c r="G396" s="10"/>
      <c r="H396" s="25" t="str">
        <f aca="false">IF(AND(A396="",I396=""),"",IF(I395="",H395,I395))</f>
        <v/>
      </c>
      <c r="I396" s="13"/>
      <c r="J396" s="25" t="str">
        <f aca="false">IF(OR(I396="",H396=""),"",I396-H396)</f>
        <v/>
      </c>
      <c r="K396" s="27" t="str">
        <f aca="false">IF(OR(A396="",F396&lt;&gt;"Služební"),"",SUMIFS('Vozidlo a sazby'!$D$14:$D$20,'Vozidlo a sazby'!$A$14:$A$20,'Vozidlo a sazby'!$B$5,'Vozidlo a sazby'!$B$14:$B$20,"&lt;="&amp;A396,'Vozidlo a sazby'!$C$14:$C$20,"&gt;="&amp;A396))</f>
        <v/>
      </c>
      <c r="L396" s="28" t="str">
        <f aca="false">IF(OR(K396="",J396=""),"",ROUND(J396*(SUMIFS('Vozidlo a sazby'!$D$14:$D$20,'Vozidlo a sazby'!$A$14:$A$20,"Základní náhrada",'Vozidlo a sazby'!$B$14:$B$20,"&lt;="&amp;A396,'Vozidlo a sazby'!$C$14:$C$20,"&gt;="&amp;A396)+'Vozidlo a sazby'!$B$6*K396/100),2))</f>
        <v/>
      </c>
      <c r="M396" s="29"/>
      <c r="N396" s="15" t="str">
        <f aca="false">IF(OR(A396="",M396=""),"",IF(M396-A396&lt;=7,"průběžně","dodatečně"))</f>
        <v/>
      </c>
      <c r="O396" s="15" t="str">
        <f aca="false">IF(A396="","",IF(AND(J396&lt;&gt;"",J396&lt;0),"konec je menší než začátek",IF(OR(E396="",F396=""),"doplňte účel a typ",IF(AND(A395&lt;&gt;"",A396&lt;A395),"datum před předchozí jízdou",""))))</f>
        <v/>
      </c>
    </row>
    <row r="397" customFormat="false" ht="15" hidden="false" customHeight="false" outlineLevel="0" collapsed="false">
      <c r="A397" s="29"/>
      <c r="B397" s="30"/>
      <c r="C397" s="10"/>
      <c r="D397" s="10"/>
      <c r="E397" s="10"/>
      <c r="F397" s="10"/>
      <c r="G397" s="10"/>
      <c r="H397" s="25" t="str">
        <f aca="false">IF(AND(A397="",I397=""),"",IF(I396="",H396,I396))</f>
        <v/>
      </c>
      <c r="I397" s="13"/>
      <c r="J397" s="25" t="str">
        <f aca="false">IF(OR(I397="",H397=""),"",I397-H397)</f>
        <v/>
      </c>
      <c r="K397" s="27" t="str">
        <f aca="false">IF(OR(A397="",F397&lt;&gt;"Služební"),"",SUMIFS('Vozidlo a sazby'!$D$14:$D$20,'Vozidlo a sazby'!$A$14:$A$20,'Vozidlo a sazby'!$B$5,'Vozidlo a sazby'!$B$14:$B$20,"&lt;="&amp;A397,'Vozidlo a sazby'!$C$14:$C$20,"&gt;="&amp;A397))</f>
        <v/>
      </c>
      <c r="L397" s="28" t="str">
        <f aca="false">IF(OR(K397="",J397=""),"",ROUND(J397*(SUMIFS('Vozidlo a sazby'!$D$14:$D$20,'Vozidlo a sazby'!$A$14:$A$20,"Základní náhrada",'Vozidlo a sazby'!$B$14:$B$20,"&lt;="&amp;A397,'Vozidlo a sazby'!$C$14:$C$20,"&gt;="&amp;A397)+'Vozidlo a sazby'!$B$6*K397/100),2))</f>
        <v/>
      </c>
      <c r="M397" s="29"/>
      <c r="N397" s="15" t="str">
        <f aca="false">IF(OR(A397="",M397=""),"",IF(M397-A397&lt;=7,"průběžně","dodatečně"))</f>
        <v/>
      </c>
      <c r="O397" s="15" t="str">
        <f aca="false">IF(A397="","",IF(AND(J397&lt;&gt;"",J397&lt;0),"konec je menší než začátek",IF(OR(E397="",F397=""),"doplňte účel a typ",IF(AND(A396&lt;&gt;"",A397&lt;A396),"datum před předchozí jízdou",""))))</f>
        <v/>
      </c>
    </row>
    <row r="398" customFormat="false" ht="15" hidden="false" customHeight="false" outlineLevel="0" collapsed="false">
      <c r="A398" s="29"/>
      <c r="B398" s="30"/>
      <c r="C398" s="10"/>
      <c r="D398" s="10"/>
      <c r="E398" s="10"/>
      <c r="F398" s="10"/>
      <c r="G398" s="10"/>
      <c r="H398" s="25" t="str">
        <f aca="false">IF(AND(A398="",I398=""),"",IF(I397="",H397,I397))</f>
        <v/>
      </c>
      <c r="I398" s="13"/>
      <c r="J398" s="25" t="str">
        <f aca="false">IF(OR(I398="",H398=""),"",I398-H398)</f>
        <v/>
      </c>
      <c r="K398" s="27" t="str">
        <f aca="false">IF(OR(A398="",F398&lt;&gt;"Služební"),"",SUMIFS('Vozidlo a sazby'!$D$14:$D$20,'Vozidlo a sazby'!$A$14:$A$20,'Vozidlo a sazby'!$B$5,'Vozidlo a sazby'!$B$14:$B$20,"&lt;="&amp;A398,'Vozidlo a sazby'!$C$14:$C$20,"&gt;="&amp;A398))</f>
        <v/>
      </c>
      <c r="L398" s="28" t="str">
        <f aca="false">IF(OR(K398="",J398=""),"",ROUND(J398*(SUMIFS('Vozidlo a sazby'!$D$14:$D$20,'Vozidlo a sazby'!$A$14:$A$20,"Základní náhrada",'Vozidlo a sazby'!$B$14:$B$20,"&lt;="&amp;A398,'Vozidlo a sazby'!$C$14:$C$20,"&gt;="&amp;A398)+'Vozidlo a sazby'!$B$6*K398/100),2))</f>
        <v/>
      </c>
      <c r="M398" s="29"/>
      <c r="N398" s="15" t="str">
        <f aca="false">IF(OR(A398="",M398=""),"",IF(M398-A398&lt;=7,"průběžně","dodatečně"))</f>
        <v/>
      </c>
      <c r="O398" s="15" t="str">
        <f aca="false">IF(A398="","",IF(AND(J398&lt;&gt;"",J398&lt;0),"konec je menší než začátek",IF(OR(E398="",F398=""),"doplňte účel a typ",IF(AND(A397&lt;&gt;"",A398&lt;A397),"datum před předchozí jízdou",""))))</f>
        <v/>
      </c>
    </row>
    <row r="399" customFormat="false" ht="15" hidden="false" customHeight="false" outlineLevel="0" collapsed="false">
      <c r="A399" s="29"/>
      <c r="B399" s="30"/>
      <c r="C399" s="10"/>
      <c r="D399" s="10"/>
      <c r="E399" s="10"/>
      <c r="F399" s="10"/>
      <c r="G399" s="10"/>
      <c r="H399" s="25" t="str">
        <f aca="false">IF(AND(A399="",I399=""),"",IF(I398="",H398,I398))</f>
        <v/>
      </c>
      <c r="I399" s="13"/>
      <c r="J399" s="25" t="str">
        <f aca="false">IF(OR(I399="",H399=""),"",I399-H399)</f>
        <v/>
      </c>
      <c r="K399" s="27" t="str">
        <f aca="false">IF(OR(A399="",F399&lt;&gt;"Služební"),"",SUMIFS('Vozidlo a sazby'!$D$14:$D$20,'Vozidlo a sazby'!$A$14:$A$20,'Vozidlo a sazby'!$B$5,'Vozidlo a sazby'!$B$14:$B$20,"&lt;="&amp;A399,'Vozidlo a sazby'!$C$14:$C$20,"&gt;="&amp;A399))</f>
        <v/>
      </c>
      <c r="L399" s="28" t="str">
        <f aca="false">IF(OR(K399="",J399=""),"",ROUND(J399*(SUMIFS('Vozidlo a sazby'!$D$14:$D$20,'Vozidlo a sazby'!$A$14:$A$20,"Základní náhrada",'Vozidlo a sazby'!$B$14:$B$20,"&lt;="&amp;A399,'Vozidlo a sazby'!$C$14:$C$20,"&gt;="&amp;A399)+'Vozidlo a sazby'!$B$6*K399/100),2))</f>
        <v/>
      </c>
      <c r="M399" s="29"/>
      <c r="N399" s="15" t="str">
        <f aca="false">IF(OR(A399="",M399=""),"",IF(M399-A399&lt;=7,"průběžně","dodatečně"))</f>
        <v/>
      </c>
      <c r="O399" s="15" t="str">
        <f aca="false">IF(A399="","",IF(AND(J399&lt;&gt;"",J399&lt;0),"konec je menší než začátek",IF(OR(E399="",F399=""),"doplňte účel a typ",IF(AND(A398&lt;&gt;"",A399&lt;A398),"datum před předchozí jízdou",""))))</f>
        <v/>
      </c>
    </row>
    <row r="400" customFormat="false" ht="15" hidden="false" customHeight="false" outlineLevel="0" collapsed="false">
      <c r="A400" s="29"/>
      <c r="B400" s="30"/>
      <c r="C400" s="10"/>
      <c r="D400" s="10"/>
      <c r="E400" s="10"/>
      <c r="F400" s="10"/>
      <c r="G400" s="10"/>
      <c r="H400" s="25" t="str">
        <f aca="false">IF(AND(A400="",I400=""),"",IF(I399="",H399,I399))</f>
        <v/>
      </c>
      <c r="I400" s="13"/>
      <c r="J400" s="25" t="str">
        <f aca="false">IF(OR(I400="",H400=""),"",I400-H400)</f>
        <v/>
      </c>
      <c r="K400" s="27" t="str">
        <f aca="false">IF(OR(A400="",F400&lt;&gt;"Služební"),"",SUMIFS('Vozidlo a sazby'!$D$14:$D$20,'Vozidlo a sazby'!$A$14:$A$20,'Vozidlo a sazby'!$B$5,'Vozidlo a sazby'!$B$14:$B$20,"&lt;="&amp;A400,'Vozidlo a sazby'!$C$14:$C$20,"&gt;="&amp;A400))</f>
        <v/>
      </c>
      <c r="L400" s="28" t="str">
        <f aca="false">IF(OR(K400="",J400=""),"",ROUND(J400*(SUMIFS('Vozidlo a sazby'!$D$14:$D$20,'Vozidlo a sazby'!$A$14:$A$20,"Základní náhrada",'Vozidlo a sazby'!$B$14:$B$20,"&lt;="&amp;A400,'Vozidlo a sazby'!$C$14:$C$20,"&gt;="&amp;A400)+'Vozidlo a sazby'!$B$6*K400/100),2))</f>
        <v/>
      </c>
      <c r="M400" s="29"/>
      <c r="N400" s="15" t="str">
        <f aca="false">IF(OR(A400="",M400=""),"",IF(M400-A400&lt;=7,"průběžně","dodatečně"))</f>
        <v/>
      </c>
      <c r="O400" s="15" t="str">
        <f aca="false">IF(A400="","",IF(AND(J400&lt;&gt;"",J400&lt;0),"konec je menší než začátek",IF(OR(E400="",F400=""),"doplňte účel a typ",IF(AND(A399&lt;&gt;"",A400&lt;A399),"datum před předchozí jízdou",""))))</f>
        <v/>
      </c>
    </row>
    <row r="401" customFormat="false" ht="15" hidden="false" customHeight="false" outlineLevel="0" collapsed="false">
      <c r="A401" s="29"/>
      <c r="B401" s="30"/>
      <c r="C401" s="10"/>
      <c r="D401" s="10"/>
      <c r="E401" s="10"/>
      <c r="F401" s="10"/>
      <c r="G401" s="10"/>
      <c r="H401" s="25" t="str">
        <f aca="false">IF(AND(A401="",I401=""),"",IF(I400="",H400,I400))</f>
        <v/>
      </c>
      <c r="I401" s="13"/>
      <c r="J401" s="25" t="str">
        <f aca="false">IF(OR(I401="",H401=""),"",I401-H401)</f>
        <v/>
      </c>
      <c r="K401" s="27" t="str">
        <f aca="false">IF(OR(A401="",F401&lt;&gt;"Služební"),"",SUMIFS('Vozidlo a sazby'!$D$14:$D$20,'Vozidlo a sazby'!$A$14:$A$20,'Vozidlo a sazby'!$B$5,'Vozidlo a sazby'!$B$14:$B$20,"&lt;="&amp;A401,'Vozidlo a sazby'!$C$14:$C$20,"&gt;="&amp;A401))</f>
        <v/>
      </c>
      <c r="L401" s="28" t="str">
        <f aca="false">IF(OR(K401="",J401=""),"",ROUND(J401*(SUMIFS('Vozidlo a sazby'!$D$14:$D$20,'Vozidlo a sazby'!$A$14:$A$20,"Základní náhrada",'Vozidlo a sazby'!$B$14:$B$20,"&lt;="&amp;A401,'Vozidlo a sazby'!$C$14:$C$20,"&gt;="&amp;A401)+'Vozidlo a sazby'!$B$6*K401/100),2))</f>
        <v/>
      </c>
      <c r="M401" s="29"/>
      <c r="N401" s="15" t="str">
        <f aca="false">IF(OR(A401="",M401=""),"",IF(M401-A401&lt;=7,"průběžně","dodatečně"))</f>
        <v/>
      </c>
      <c r="O401" s="15" t="str">
        <f aca="false">IF(A401="","",IF(AND(J401&lt;&gt;"",J401&lt;0),"konec je menší než začátek",IF(OR(E401="",F401=""),"doplňte účel a typ",IF(AND(A400&lt;&gt;"",A401&lt;A400),"datum před předchozí jízdou",""))))</f>
        <v/>
      </c>
    </row>
    <row r="402" customFormat="false" ht="15" hidden="false" customHeight="false" outlineLevel="0" collapsed="false">
      <c r="A402" s="29"/>
      <c r="B402" s="30"/>
      <c r="C402" s="10"/>
      <c r="D402" s="10"/>
      <c r="E402" s="10"/>
      <c r="F402" s="10"/>
      <c r="G402" s="10"/>
      <c r="H402" s="25" t="str">
        <f aca="false">IF(AND(A402="",I402=""),"",IF(I401="",H401,I401))</f>
        <v/>
      </c>
      <c r="I402" s="13"/>
      <c r="J402" s="25" t="str">
        <f aca="false">IF(OR(I402="",H402=""),"",I402-H402)</f>
        <v/>
      </c>
      <c r="K402" s="27" t="str">
        <f aca="false">IF(OR(A402="",F402&lt;&gt;"Služební"),"",SUMIFS('Vozidlo a sazby'!$D$14:$D$20,'Vozidlo a sazby'!$A$14:$A$20,'Vozidlo a sazby'!$B$5,'Vozidlo a sazby'!$B$14:$B$20,"&lt;="&amp;A402,'Vozidlo a sazby'!$C$14:$C$20,"&gt;="&amp;A402))</f>
        <v/>
      </c>
      <c r="L402" s="28" t="str">
        <f aca="false">IF(OR(K402="",J402=""),"",ROUND(J402*(SUMIFS('Vozidlo a sazby'!$D$14:$D$20,'Vozidlo a sazby'!$A$14:$A$20,"Základní náhrada",'Vozidlo a sazby'!$B$14:$B$20,"&lt;="&amp;A402,'Vozidlo a sazby'!$C$14:$C$20,"&gt;="&amp;A402)+'Vozidlo a sazby'!$B$6*K402/100),2))</f>
        <v/>
      </c>
      <c r="M402" s="29"/>
      <c r="N402" s="15" t="str">
        <f aca="false">IF(OR(A402="",M402=""),"",IF(M402-A402&lt;=7,"průběžně","dodatečně"))</f>
        <v/>
      </c>
      <c r="O402" s="15" t="str">
        <f aca="false">IF(A402="","",IF(AND(J402&lt;&gt;"",J402&lt;0),"konec je menší než začátek",IF(OR(E402="",F402=""),"doplňte účel a typ",IF(AND(A401&lt;&gt;"",A402&lt;A401),"datum před předchozí jízdou",""))))</f>
        <v/>
      </c>
    </row>
    <row r="403" customFormat="false" ht="15" hidden="false" customHeight="false" outlineLevel="0" collapsed="false">
      <c r="A403" s="29"/>
      <c r="B403" s="30"/>
      <c r="C403" s="10"/>
      <c r="D403" s="10"/>
      <c r="E403" s="10"/>
      <c r="F403" s="10"/>
      <c r="G403" s="10"/>
      <c r="H403" s="25" t="str">
        <f aca="false">IF(AND(A403="",I403=""),"",IF(I402="",H402,I402))</f>
        <v/>
      </c>
      <c r="I403" s="13"/>
      <c r="J403" s="25" t="str">
        <f aca="false">IF(OR(I403="",H403=""),"",I403-H403)</f>
        <v/>
      </c>
      <c r="K403" s="27" t="str">
        <f aca="false">IF(OR(A403="",F403&lt;&gt;"Služební"),"",SUMIFS('Vozidlo a sazby'!$D$14:$D$20,'Vozidlo a sazby'!$A$14:$A$20,'Vozidlo a sazby'!$B$5,'Vozidlo a sazby'!$B$14:$B$20,"&lt;="&amp;A403,'Vozidlo a sazby'!$C$14:$C$20,"&gt;="&amp;A403))</f>
        <v/>
      </c>
      <c r="L403" s="28" t="str">
        <f aca="false">IF(OR(K403="",J403=""),"",ROUND(J403*(SUMIFS('Vozidlo a sazby'!$D$14:$D$20,'Vozidlo a sazby'!$A$14:$A$20,"Základní náhrada",'Vozidlo a sazby'!$B$14:$B$20,"&lt;="&amp;A403,'Vozidlo a sazby'!$C$14:$C$20,"&gt;="&amp;A403)+'Vozidlo a sazby'!$B$6*K403/100),2))</f>
        <v/>
      </c>
      <c r="M403" s="29"/>
      <c r="N403" s="15" t="str">
        <f aca="false">IF(OR(A403="",M403=""),"",IF(M403-A403&lt;=7,"průběžně","dodatečně"))</f>
        <v/>
      </c>
      <c r="O403" s="15" t="str">
        <f aca="false">IF(A403="","",IF(AND(J403&lt;&gt;"",J403&lt;0),"konec je menší než začátek",IF(OR(E403="",F403=""),"doplňte účel a typ",IF(AND(A402&lt;&gt;"",A403&lt;A402),"datum před předchozí jízdou",""))))</f>
        <v/>
      </c>
    </row>
    <row r="404" customFormat="false" ht="15" hidden="false" customHeight="false" outlineLevel="0" collapsed="false">
      <c r="A404" s="29"/>
      <c r="B404" s="30"/>
      <c r="C404" s="10"/>
      <c r="D404" s="10"/>
      <c r="E404" s="10"/>
      <c r="F404" s="10"/>
      <c r="G404" s="10"/>
      <c r="H404" s="25" t="str">
        <f aca="false">IF(AND(A404="",I404=""),"",IF(I403="",H403,I403))</f>
        <v/>
      </c>
      <c r="I404" s="13"/>
      <c r="J404" s="25" t="str">
        <f aca="false">IF(OR(I404="",H404=""),"",I404-H404)</f>
        <v/>
      </c>
      <c r="K404" s="27" t="str">
        <f aca="false">IF(OR(A404="",F404&lt;&gt;"Služební"),"",SUMIFS('Vozidlo a sazby'!$D$14:$D$20,'Vozidlo a sazby'!$A$14:$A$20,'Vozidlo a sazby'!$B$5,'Vozidlo a sazby'!$B$14:$B$20,"&lt;="&amp;A404,'Vozidlo a sazby'!$C$14:$C$20,"&gt;="&amp;A404))</f>
        <v/>
      </c>
      <c r="L404" s="28" t="str">
        <f aca="false">IF(OR(K404="",J404=""),"",ROUND(J404*(SUMIFS('Vozidlo a sazby'!$D$14:$D$20,'Vozidlo a sazby'!$A$14:$A$20,"Základní náhrada",'Vozidlo a sazby'!$B$14:$B$20,"&lt;="&amp;A404,'Vozidlo a sazby'!$C$14:$C$20,"&gt;="&amp;A404)+'Vozidlo a sazby'!$B$6*K404/100),2))</f>
        <v/>
      </c>
      <c r="M404" s="29"/>
      <c r="N404" s="15" t="str">
        <f aca="false">IF(OR(A404="",M404=""),"",IF(M404-A404&lt;=7,"průběžně","dodatečně"))</f>
        <v/>
      </c>
      <c r="O404" s="15" t="str">
        <f aca="false">IF(A404="","",IF(AND(J404&lt;&gt;"",J404&lt;0),"konec je menší než začátek",IF(OR(E404="",F404=""),"doplňte účel a typ",IF(AND(A403&lt;&gt;"",A404&lt;A403),"datum před předchozí jízdou",""))))</f>
        <v/>
      </c>
    </row>
    <row r="405" customFormat="false" ht="15" hidden="false" customHeight="false" outlineLevel="0" collapsed="false">
      <c r="A405" s="29"/>
      <c r="B405" s="30"/>
      <c r="C405" s="10"/>
      <c r="D405" s="10"/>
      <c r="E405" s="10"/>
      <c r="F405" s="10"/>
      <c r="G405" s="10"/>
      <c r="H405" s="25" t="str">
        <f aca="false">IF(AND(A405="",I405=""),"",IF(I404="",H404,I404))</f>
        <v/>
      </c>
      <c r="I405" s="13"/>
      <c r="J405" s="25" t="str">
        <f aca="false">IF(OR(I405="",H405=""),"",I405-H405)</f>
        <v/>
      </c>
      <c r="K405" s="27" t="str">
        <f aca="false">IF(OR(A405="",F405&lt;&gt;"Služební"),"",SUMIFS('Vozidlo a sazby'!$D$14:$D$20,'Vozidlo a sazby'!$A$14:$A$20,'Vozidlo a sazby'!$B$5,'Vozidlo a sazby'!$B$14:$B$20,"&lt;="&amp;A405,'Vozidlo a sazby'!$C$14:$C$20,"&gt;="&amp;A405))</f>
        <v/>
      </c>
      <c r="L405" s="28" t="str">
        <f aca="false">IF(OR(K405="",J405=""),"",ROUND(J405*(SUMIFS('Vozidlo a sazby'!$D$14:$D$20,'Vozidlo a sazby'!$A$14:$A$20,"Základní náhrada",'Vozidlo a sazby'!$B$14:$B$20,"&lt;="&amp;A405,'Vozidlo a sazby'!$C$14:$C$20,"&gt;="&amp;A405)+'Vozidlo a sazby'!$B$6*K405/100),2))</f>
        <v/>
      </c>
      <c r="M405" s="29"/>
      <c r="N405" s="15" t="str">
        <f aca="false">IF(OR(A405="",M405=""),"",IF(M405-A405&lt;=7,"průběžně","dodatečně"))</f>
        <v/>
      </c>
      <c r="O405" s="15" t="str">
        <f aca="false">IF(A405="","",IF(AND(J405&lt;&gt;"",J405&lt;0),"konec je menší než začátek",IF(OR(E405="",F405=""),"doplňte účel a typ",IF(AND(A404&lt;&gt;"",A405&lt;A404),"datum před předchozí jízdou",""))))</f>
        <v/>
      </c>
    </row>
  </sheetData>
  <autoFilter ref="A5:O405"/>
  <dataValidations count="1">
    <dataValidation allowBlank="false" errorStyle="stop" operator="between" showDropDown="false" showErrorMessage="false" showInputMessage="false" sqref="F6:F405" type="list">
      <formula1>"Služební,Soukromá"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&amp;CŠablona Jizdaro · jizdaro.cz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3" min="2" style="0" width="14"/>
    <col collapsed="false" customWidth="true" hidden="false" outlineLevel="0" max="5" min="4" style="0" width="16"/>
    <col collapsed="false" customWidth="true" hidden="false" outlineLevel="0" max="6" min="6" style="0" width="20"/>
  </cols>
  <sheetData>
    <row r="1" customFormat="false" ht="19.7" hidden="false" customHeight="false" outlineLevel="0" collapsed="false">
      <c r="A1" s="19" t="s">
        <v>73</v>
      </c>
    </row>
    <row r="2" customFormat="false" ht="15" hidden="false" customHeight="false" outlineLevel="0" collapsed="false">
      <c r="A2" s="20" t="str">
        <f aca="false">"SPZ: "&amp;'Vozidlo a sazby'!B3&amp;"   ·   rok "&amp;'Vozidlo a sazby'!$B$2</f>
        <v>SPZ: 1AB 2345   ·   rok 2026</v>
      </c>
    </row>
    <row r="4" customFormat="false" ht="30" hidden="false" customHeight="true" outlineLevel="0" collapsed="false">
      <c r="A4" s="21" t="s">
        <v>74</v>
      </c>
      <c r="B4" s="21" t="s">
        <v>75</v>
      </c>
      <c r="C4" s="21" t="s">
        <v>76</v>
      </c>
      <c r="D4" s="21" t="s">
        <v>77</v>
      </c>
      <c r="E4" s="21" t="s">
        <v>78</v>
      </c>
      <c r="F4" s="21" t="s">
        <v>79</v>
      </c>
    </row>
    <row r="5" customFormat="false" ht="15" hidden="false" customHeight="false" outlineLevel="0" collapsed="false">
      <c r="A5" s="15" t="s">
        <v>80</v>
      </c>
      <c r="B5" s="25" t="n">
        <f aca="false">SUMIFS('Kniha jízd'!$J$6:$J$405,'Kniha jízd'!$F$6:$F$405,"Služební",'Kniha jízd'!$A$6:$A$405,"&gt;="&amp;DATE('Vozidlo a sazby'!$B$2,1,1),'Kniha jízd'!$A$6:$A$405,"&lt;"&amp;DATE('Vozidlo a sazby'!$B$2,2,1))</f>
        <v>62</v>
      </c>
      <c r="C5" s="25" t="n">
        <f aca="false">SUMIFS('Kniha jízd'!$J$6:$J$405,'Kniha jízd'!$F$6:$F$405,"Soukromá",'Kniha jízd'!$A$6:$A$405,"&gt;="&amp;DATE('Vozidlo a sazby'!$B$2,1,1),'Kniha jízd'!$A$6:$A$405,"&lt;"&amp;DATE('Vozidlo a sazby'!$B$2,2,1))</f>
        <v>0</v>
      </c>
      <c r="D5" s="31" t="n">
        <f aca="false">SUMIFS('Kniha jízd'!$L$6:$L$405,'Kniha jízd'!$A$6:$A$405,"&gt;="&amp;DATE('Vozidlo a sazby'!$B$2,1,1),'Kniha jízd'!$A$6:$A$405,"&lt;"&amp;DATE('Vozidlo a sazby'!$B$2,2,1))</f>
        <v>492.65</v>
      </c>
      <c r="E5" s="31" t="n">
        <f aca="false">IF(B5&gt;0,IF('Vozidlo a sazby'!$B$9="Ano",4000,5000),0)</f>
        <v>4000</v>
      </c>
      <c r="F5" s="31" t="n">
        <f aca="false">D5-E5</f>
        <v>-3507.35</v>
      </c>
    </row>
    <row r="6" customFormat="false" ht="15" hidden="false" customHeight="false" outlineLevel="0" collapsed="false">
      <c r="A6" s="15" t="s">
        <v>81</v>
      </c>
      <c r="B6" s="25" t="n">
        <f aca="false">SUMIFS('Kniha jízd'!$J$6:$J$405,'Kniha jízd'!$F$6:$F$405,"Služební",'Kniha jízd'!$A$6:$A$405,"&gt;="&amp;DATE('Vozidlo a sazby'!$B$2,2,1),'Kniha jízd'!$A$6:$A$405,"&lt;"&amp;DATE('Vozidlo a sazby'!$B$2,3,1))</f>
        <v>0</v>
      </c>
      <c r="C6" s="25" t="n">
        <f aca="false">SUMIFS('Kniha jízd'!$J$6:$J$405,'Kniha jízd'!$F$6:$F$405,"Soukromá",'Kniha jízd'!$A$6:$A$405,"&gt;="&amp;DATE('Vozidlo a sazby'!$B$2,2,1),'Kniha jízd'!$A$6:$A$405,"&lt;"&amp;DATE('Vozidlo a sazby'!$B$2,3,1))</f>
        <v>0</v>
      </c>
      <c r="D6" s="31" t="n">
        <f aca="false">SUMIFS('Kniha jízd'!$L$6:$L$405,'Kniha jízd'!$A$6:$A$405,"&gt;="&amp;DATE('Vozidlo a sazby'!$B$2,2,1),'Kniha jízd'!$A$6:$A$405,"&lt;"&amp;DATE('Vozidlo a sazby'!$B$2,3,1))</f>
        <v>0</v>
      </c>
      <c r="E6" s="31" t="n">
        <f aca="false">IF(B6&gt;0,IF('Vozidlo a sazby'!$B$9="Ano",4000,5000),0)</f>
        <v>0</v>
      </c>
      <c r="F6" s="31" t="n">
        <f aca="false">D6-E6</f>
        <v>0</v>
      </c>
    </row>
    <row r="7" customFormat="false" ht="15" hidden="false" customHeight="false" outlineLevel="0" collapsed="false">
      <c r="A7" s="15" t="s">
        <v>82</v>
      </c>
      <c r="B7" s="25" t="n">
        <f aca="false">SUMIFS('Kniha jízd'!$J$6:$J$405,'Kniha jízd'!$F$6:$F$405,"Služební",'Kniha jízd'!$A$6:$A$405,"&gt;="&amp;DATE('Vozidlo a sazby'!$B$2,3,1),'Kniha jízd'!$A$6:$A$405,"&lt;"&amp;DATE('Vozidlo a sazby'!$B$2,4,1))</f>
        <v>0</v>
      </c>
      <c r="C7" s="25" t="n">
        <f aca="false">SUMIFS('Kniha jízd'!$J$6:$J$405,'Kniha jízd'!$F$6:$F$405,"Soukromá",'Kniha jízd'!$A$6:$A$405,"&gt;="&amp;DATE('Vozidlo a sazby'!$B$2,3,1),'Kniha jízd'!$A$6:$A$405,"&lt;"&amp;DATE('Vozidlo a sazby'!$B$2,4,1))</f>
        <v>0</v>
      </c>
      <c r="D7" s="31" t="n">
        <f aca="false">SUMIFS('Kniha jízd'!$L$6:$L$405,'Kniha jízd'!$A$6:$A$405,"&gt;="&amp;DATE('Vozidlo a sazby'!$B$2,3,1),'Kniha jízd'!$A$6:$A$405,"&lt;"&amp;DATE('Vozidlo a sazby'!$B$2,4,1))</f>
        <v>0</v>
      </c>
      <c r="E7" s="31" t="n">
        <f aca="false">IF(B7&gt;0,IF('Vozidlo a sazby'!$B$9="Ano",4000,5000),0)</f>
        <v>0</v>
      </c>
      <c r="F7" s="31" t="n">
        <f aca="false">D7-E7</f>
        <v>0</v>
      </c>
    </row>
    <row r="8" customFormat="false" ht="15" hidden="false" customHeight="false" outlineLevel="0" collapsed="false">
      <c r="A8" s="15" t="s">
        <v>83</v>
      </c>
      <c r="B8" s="25" t="n">
        <f aca="false">SUMIFS('Kniha jízd'!$J$6:$J$405,'Kniha jízd'!$F$6:$F$405,"Služební",'Kniha jízd'!$A$6:$A$405,"&gt;="&amp;DATE('Vozidlo a sazby'!$B$2,4,1),'Kniha jízd'!$A$6:$A$405,"&lt;"&amp;DATE('Vozidlo a sazby'!$B$2,5,1))</f>
        <v>0</v>
      </c>
      <c r="C8" s="25" t="n">
        <f aca="false">SUMIFS('Kniha jízd'!$J$6:$J$405,'Kniha jízd'!$F$6:$F$405,"Soukromá",'Kniha jízd'!$A$6:$A$405,"&gt;="&amp;DATE('Vozidlo a sazby'!$B$2,4,1),'Kniha jízd'!$A$6:$A$405,"&lt;"&amp;DATE('Vozidlo a sazby'!$B$2,5,1))</f>
        <v>0</v>
      </c>
      <c r="D8" s="31" t="n">
        <f aca="false">SUMIFS('Kniha jízd'!$L$6:$L$405,'Kniha jízd'!$A$6:$A$405,"&gt;="&amp;DATE('Vozidlo a sazby'!$B$2,4,1),'Kniha jízd'!$A$6:$A$405,"&lt;"&amp;DATE('Vozidlo a sazby'!$B$2,5,1))</f>
        <v>0</v>
      </c>
      <c r="E8" s="31" t="n">
        <f aca="false">IF(B8&gt;0,IF('Vozidlo a sazby'!$B$9="Ano",4000,5000),0)</f>
        <v>0</v>
      </c>
      <c r="F8" s="31" t="n">
        <f aca="false">D8-E8</f>
        <v>0</v>
      </c>
    </row>
    <row r="9" customFormat="false" ht="15" hidden="false" customHeight="false" outlineLevel="0" collapsed="false">
      <c r="A9" s="15" t="s">
        <v>84</v>
      </c>
      <c r="B9" s="25" t="n">
        <f aca="false">SUMIFS('Kniha jízd'!$J$6:$J$405,'Kniha jízd'!$F$6:$F$405,"Služební",'Kniha jízd'!$A$6:$A$405,"&gt;="&amp;DATE('Vozidlo a sazby'!$B$2,5,1),'Kniha jízd'!$A$6:$A$405,"&lt;"&amp;DATE('Vozidlo a sazby'!$B$2,6,1))</f>
        <v>0</v>
      </c>
      <c r="C9" s="25" t="n">
        <f aca="false">SUMIFS('Kniha jízd'!$J$6:$J$405,'Kniha jízd'!$F$6:$F$405,"Soukromá",'Kniha jízd'!$A$6:$A$405,"&gt;="&amp;DATE('Vozidlo a sazby'!$B$2,5,1),'Kniha jízd'!$A$6:$A$405,"&lt;"&amp;DATE('Vozidlo a sazby'!$B$2,6,1))</f>
        <v>0</v>
      </c>
      <c r="D9" s="31" t="n">
        <f aca="false">SUMIFS('Kniha jízd'!$L$6:$L$405,'Kniha jízd'!$A$6:$A$405,"&gt;="&amp;DATE('Vozidlo a sazby'!$B$2,5,1),'Kniha jízd'!$A$6:$A$405,"&lt;"&amp;DATE('Vozidlo a sazby'!$B$2,6,1))</f>
        <v>0</v>
      </c>
      <c r="E9" s="31" t="n">
        <f aca="false">IF(B9&gt;0,IF('Vozidlo a sazby'!$B$9="Ano",4000,5000),0)</f>
        <v>0</v>
      </c>
      <c r="F9" s="31" t="n">
        <f aca="false">D9-E9</f>
        <v>0</v>
      </c>
    </row>
    <row r="10" customFormat="false" ht="15" hidden="false" customHeight="false" outlineLevel="0" collapsed="false">
      <c r="A10" s="15" t="s">
        <v>85</v>
      </c>
      <c r="B10" s="25" t="n">
        <f aca="false">SUMIFS('Kniha jízd'!$J$6:$J$405,'Kniha jízd'!$F$6:$F$405,"Služební",'Kniha jízd'!$A$6:$A$405,"&gt;="&amp;DATE('Vozidlo a sazby'!$B$2,6,1),'Kniha jízd'!$A$6:$A$405,"&lt;"&amp;DATE('Vozidlo a sazby'!$B$2,7,1))</f>
        <v>0</v>
      </c>
      <c r="C10" s="25" t="n">
        <f aca="false">SUMIFS('Kniha jízd'!$J$6:$J$405,'Kniha jízd'!$F$6:$F$405,"Soukromá",'Kniha jízd'!$A$6:$A$405,"&gt;="&amp;DATE('Vozidlo a sazby'!$B$2,6,1),'Kniha jízd'!$A$6:$A$405,"&lt;"&amp;DATE('Vozidlo a sazby'!$B$2,7,1))</f>
        <v>0</v>
      </c>
      <c r="D10" s="31" t="n">
        <f aca="false">SUMIFS('Kniha jízd'!$L$6:$L$405,'Kniha jízd'!$A$6:$A$405,"&gt;="&amp;DATE('Vozidlo a sazby'!$B$2,6,1),'Kniha jízd'!$A$6:$A$405,"&lt;"&amp;DATE('Vozidlo a sazby'!$B$2,7,1))</f>
        <v>0</v>
      </c>
      <c r="E10" s="31" t="n">
        <f aca="false">IF(B10&gt;0,IF('Vozidlo a sazby'!$B$9="Ano",4000,5000),0)</f>
        <v>0</v>
      </c>
      <c r="F10" s="31" t="n">
        <f aca="false">D10-E10</f>
        <v>0</v>
      </c>
    </row>
    <row r="11" customFormat="false" ht="15" hidden="false" customHeight="false" outlineLevel="0" collapsed="false">
      <c r="A11" s="15" t="s">
        <v>86</v>
      </c>
      <c r="B11" s="25" t="n">
        <f aca="false">SUMIFS('Kniha jízd'!$J$6:$J$405,'Kniha jízd'!$F$6:$F$405,"Služební",'Kniha jízd'!$A$6:$A$405,"&gt;="&amp;DATE('Vozidlo a sazby'!$B$2,7,1),'Kniha jízd'!$A$6:$A$405,"&lt;"&amp;DATE('Vozidlo a sazby'!$B$2,8,1))</f>
        <v>0</v>
      </c>
      <c r="C11" s="25" t="n">
        <f aca="false">SUMIFS('Kniha jízd'!$J$6:$J$405,'Kniha jízd'!$F$6:$F$405,"Soukromá",'Kniha jízd'!$A$6:$A$405,"&gt;="&amp;DATE('Vozidlo a sazby'!$B$2,7,1),'Kniha jízd'!$A$6:$A$405,"&lt;"&amp;DATE('Vozidlo a sazby'!$B$2,8,1))</f>
        <v>0</v>
      </c>
      <c r="D11" s="31" t="n">
        <f aca="false">SUMIFS('Kniha jízd'!$L$6:$L$405,'Kniha jízd'!$A$6:$A$405,"&gt;="&amp;DATE('Vozidlo a sazby'!$B$2,7,1),'Kniha jízd'!$A$6:$A$405,"&lt;"&amp;DATE('Vozidlo a sazby'!$B$2,8,1))</f>
        <v>0</v>
      </c>
      <c r="E11" s="31" t="n">
        <f aca="false">IF(B11&gt;0,IF('Vozidlo a sazby'!$B$9="Ano",4000,5000),0)</f>
        <v>0</v>
      </c>
      <c r="F11" s="31" t="n">
        <f aca="false">D11-E11</f>
        <v>0</v>
      </c>
    </row>
    <row r="12" customFormat="false" ht="15" hidden="false" customHeight="false" outlineLevel="0" collapsed="false">
      <c r="A12" s="15" t="s">
        <v>87</v>
      </c>
      <c r="B12" s="25" t="n">
        <f aca="false">SUMIFS('Kniha jízd'!$J$6:$J$405,'Kniha jízd'!$F$6:$F$405,"Služební",'Kniha jízd'!$A$6:$A$405,"&gt;="&amp;DATE('Vozidlo a sazby'!$B$2,8,1),'Kniha jízd'!$A$6:$A$405,"&lt;"&amp;DATE('Vozidlo a sazby'!$B$2,9,1))</f>
        <v>0</v>
      </c>
      <c r="C12" s="25" t="n">
        <f aca="false">SUMIFS('Kniha jízd'!$J$6:$J$405,'Kniha jízd'!$F$6:$F$405,"Soukromá",'Kniha jízd'!$A$6:$A$405,"&gt;="&amp;DATE('Vozidlo a sazby'!$B$2,8,1),'Kniha jízd'!$A$6:$A$405,"&lt;"&amp;DATE('Vozidlo a sazby'!$B$2,9,1))</f>
        <v>0</v>
      </c>
      <c r="D12" s="31" t="n">
        <f aca="false">SUMIFS('Kniha jízd'!$L$6:$L$405,'Kniha jízd'!$A$6:$A$405,"&gt;="&amp;DATE('Vozidlo a sazby'!$B$2,8,1),'Kniha jízd'!$A$6:$A$405,"&lt;"&amp;DATE('Vozidlo a sazby'!$B$2,9,1))</f>
        <v>0</v>
      </c>
      <c r="E12" s="31" t="n">
        <f aca="false">IF(B12&gt;0,IF('Vozidlo a sazby'!$B$9="Ano",4000,5000),0)</f>
        <v>0</v>
      </c>
      <c r="F12" s="31" t="n">
        <f aca="false">D12-E12</f>
        <v>0</v>
      </c>
    </row>
    <row r="13" customFormat="false" ht="15" hidden="false" customHeight="false" outlineLevel="0" collapsed="false">
      <c r="A13" s="15" t="s">
        <v>88</v>
      </c>
      <c r="B13" s="25" t="n">
        <f aca="false">SUMIFS('Kniha jízd'!$J$6:$J$405,'Kniha jízd'!$F$6:$F$405,"Služební",'Kniha jízd'!$A$6:$A$405,"&gt;="&amp;DATE('Vozidlo a sazby'!$B$2,9,1),'Kniha jízd'!$A$6:$A$405,"&lt;"&amp;DATE('Vozidlo a sazby'!$B$2,10,1))</f>
        <v>0</v>
      </c>
      <c r="C13" s="25" t="n">
        <f aca="false">SUMIFS('Kniha jízd'!$J$6:$J$405,'Kniha jízd'!$F$6:$F$405,"Soukromá",'Kniha jízd'!$A$6:$A$405,"&gt;="&amp;DATE('Vozidlo a sazby'!$B$2,9,1),'Kniha jízd'!$A$6:$A$405,"&lt;"&amp;DATE('Vozidlo a sazby'!$B$2,10,1))</f>
        <v>0</v>
      </c>
      <c r="D13" s="31" t="n">
        <f aca="false">SUMIFS('Kniha jízd'!$L$6:$L$405,'Kniha jízd'!$A$6:$A$405,"&gt;="&amp;DATE('Vozidlo a sazby'!$B$2,9,1),'Kniha jízd'!$A$6:$A$405,"&lt;"&amp;DATE('Vozidlo a sazby'!$B$2,10,1))</f>
        <v>0</v>
      </c>
      <c r="E13" s="31" t="n">
        <f aca="false">IF(B13&gt;0,IF('Vozidlo a sazby'!$B$9="Ano",4000,5000),0)</f>
        <v>0</v>
      </c>
      <c r="F13" s="31" t="n">
        <f aca="false">D13-E13</f>
        <v>0</v>
      </c>
    </row>
    <row r="14" customFormat="false" ht="15" hidden="false" customHeight="false" outlineLevel="0" collapsed="false">
      <c r="A14" s="15" t="s">
        <v>89</v>
      </c>
      <c r="B14" s="25" t="n">
        <f aca="false">SUMIFS('Kniha jízd'!$J$6:$J$405,'Kniha jízd'!$F$6:$F$405,"Služební",'Kniha jízd'!$A$6:$A$405,"&gt;="&amp;DATE('Vozidlo a sazby'!$B$2,10,1),'Kniha jízd'!$A$6:$A$405,"&lt;"&amp;DATE('Vozidlo a sazby'!$B$2,11,1))</f>
        <v>0</v>
      </c>
      <c r="C14" s="25" t="n">
        <f aca="false">SUMIFS('Kniha jízd'!$J$6:$J$405,'Kniha jízd'!$F$6:$F$405,"Soukromá",'Kniha jízd'!$A$6:$A$405,"&gt;="&amp;DATE('Vozidlo a sazby'!$B$2,10,1),'Kniha jízd'!$A$6:$A$405,"&lt;"&amp;DATE('Vozidlo a sazby'!$B$2,11,1))</f>
        <v>0</v>
      </c>
      <c r="D14" s="31" t="n">
        <f aca="false">SUMIFS('Kniha jízd'!$L$6:$L$405,'Kniha jízd'!$A$6:$A$405,"&gt;="&amp;DATE('Vozidlo a sazby'!$B$2,10,1),'Kniha jízd'!$A$6:$A$405,"&lt;"&amp;DATE('Vozidlo a sazby'!$B$2,11,1))</f>
        <v>0</v>
      </c>
      <c r="E14" s="31" t="n">
        <f aca="false">IF(B14&gt;0,IF('Vozidlo a sazby'!$B$9="Ano",4000,5000),0)</f>
        <v>0</v>
      </c>
      <c r="F14" s="31" t="n">
        <f aca="false">D14-E14</f>
        <v>0</v>
      </c>
    </row>
    <row r="15" customFormat="false" ht="15" hidden="false" customHeight="false" outlineLevel="0" collapsed="false">
      <c r="A15" s="15" t="s">
        <v>90</v>
      </c>
      <c r="B15" s="25" t="n">
        <f aca="false">SUMIFS('Kniha jízd'!$J$6:$J$405,'Kniha jízd'!$F$6:$F$405,"Služební",'Kniha jízd'!$A$6:$A$405,"&gt;="&amp;DATE('Vozidlo a sazby'!$B$2,11,1),'Kniha jízd'!$A$6:$A$405,"&lt;"&amp;DATE('Vozidlo a sazby'!$B$2,12,1))</f>
        <v>0</v>
      </c>
      <c r="C15" s="25" t="n">
        <f aca="false">SUMIFS('Kniha jízd'!$J$6:$J$405,'Kniha jízd'!$F$6:$F$405,"Soukromá",'Kniha jízd'!$A$6:$A$405,"&gt;="&amp;DATE('Vozidlo a sazby'!$B$2,11,1),'Kniha jízd'!$A$6:$A$405,"&lt;"&amp;DATE('Vozidlo a sazby'!$B$2,12,1))</f>
        <v>0</v>
      </c>
      <c r="D15" s="31" t="n">
        <f aca="false">SUMIFS('Kniha jízd'!$L$6:$L$405,'Kniha jízd'!$A$6:$A$405,"&gt;="&amp;DATE('Vozidlo a sazby'!$B$2,11,1),'Kniha jízd'!$A$6:$A$405,"&lt;"&amp;DATE('Vozidlo a sazby'!$B$2,12,1))</f>
        <v>0</v>
      </c>
      <c r="E15" s="31" t="n">
        <f aca="false">IF(B15&gt;0,IF('Vozidlo a sazby'!$B$9="Ano",4000,5000),0)</f>
        <v>0</v>
      </c>
      <c r="F15" s="31" t="n">
        <f aca="false">D15-E15</f>
        <v>0</v>
      </c>
    </row>
    <row r="16" customFormat="false" ht="15" hidden="false" customHeight="false" outlineLevel="0" collapsed="false">
      <c r="A16" s="15" t="s">
        <v>91</v>
      </c>
      <c r="B16" s="25" t="n">
        <f aca="false">SUMIFS('Kniha jízd'!$J$6:$J$405,'Kniha jízd'!$F$6:$F$405,"Služební",'Kniha jízd'!$A$6:$A$405,"&gt;="&amp;DATE('Vozidlo a sazby'!$B$2,12,1),'Kniha jízd'!$A$6:$A$405,"&lt;"&amp;DATE('Vozidlo a sazby'!$B$2+1,1,1))</f>
        <v>0</v>
      </c>
      <c r="C16" s="25" t="n">
        <f aca="false">SUMIFS('Kniha jízd'!$J$6:$J$405,'Kniha jízd'!$F$6:$F$405,"Soukromá",'Kniha jízd'!$A$6:$A$405,"&gt;="&amp;DATE('Vozidlo a sazby'!$B$2,12,1),'Kniha jízd'!$A$6:$A$405,"&lt;"&amp;DATE('Vozidlo a sazby'!$B$2+1,1,1))</f>
        <v>0</v>
      </c>
      <c r="D16" s="31" t="n">
        <f aca="false">SUMIFS('Kniha jízd'!$L$6:$L$405,'Kniha jízd'!$A$6:$A$405,"&gt;="&amp;DATE('Vozidlo a sazby'!$B$2,12,1),'Kniha jízd'!$A$6:$A$405,"&lt;"&amp;DATE('Vozidlo a sazby'!$B$2+1,1,1))</f>
        <v>0</v>
      </c>
      <c r="E16" s="31" t="n">
        <f aca="false">IF(B16&gt;0,IF('Vozidlo a sazby'!$B$9="Ano",4000,5000),0)</f>
        <v>0</v>
      </c>
      <c r="F16" s="31" t="n">
        <f aca="false">D16-E16</f>
        <v>0</v>
      </c>
    </row>
    <row r="17" customFormat="false" ht="15" hidden="false" customHeight="false" outlineLevel="0" collapsed="false">
      <c r="A17" s="32" t="s">
        <v>92</v>
      </c>
      <c r="B17" s="33" t="n">
        <f aca="false">SUM(B5:B16)</f>
        <v>62</v>
      </c>
      <c r="C17" s="33" t="n">
        <f aca="false">SUM(C5:C16)</f>
        <v>0</v>
      </c>
      <c r="D17" s="34" t="n">
        <f aca="false">SUM(D5:D16)</f>
        <v>492.65</v>
      </c>
      <c r="E17" s="34" t="n">
        <f aca="false">SUM(E5:E16)</f>
        <v>4000</v>
      </c>
      <c r="F17" s="34" t="n">
        <f aca="false">SUM(F5:F16)</f>
        <v>-3507.35</v>
      </c>
    </row>
    <row r="19" customFormat="false" ht="15" hidden="false" customHeight="false" outlineLevel="0" collapsed="false">
      <c r="A19" s="35" t="s">
        <v>93</v>
      </c>
      <c r="B19" s="36" t="str">
        <f aca="false">IF(D17=0,"zatím bez služebních jízd",IF(F17&gt;0,"náhrady (o "&amp;TEXT(F17,"# ##0")&amp;" Kč víc nákladů)","paušál (o "&amp;TEXT(-F17,"# ##0")&amp;" Kč víc nákladů)"))</f>
        <v>paušál (o 3 507 Kč víc nákladů)</v>
      </c>
    </row>
    <row r="21" customFormat="false" ht="15" hidden="false" customHeight="false" outlineLevel="0" collapsed="false">
      <c r="A21" s="37" t="s">
        <v>94</v>
      </c>
    </row>
    <row r="22" customFormat="false" ht="15" hidden="false" customHeight="false" outlineLevel="0" collapsed="false">
      <c r="A22" s="8" t="s">
        <v>95</v>
      </c>
      <c r="B22" s="38" t="n">
        <f aca="false">COUNT('Kniha jízd'!$A$6:$A$405)</f>
        <v>1</v>
      </c>
    </row>
    <row r="23" customFormat="false" ht="15" hidden="false" customHeight="false" outlineLevel="0" collapsed="false">
      <c r="A23" s="8" t="s">
        <v>96</v>
      </c>
      <c r="B23" s="39" t="n">
        <f aca="false">IF(COUNTIF('Kniha jízd'!$N$6:$N$405,"průběžně")+COUNTIF('Kniha jízd'!$N$6:$N$405,"dodatečně")=0,"–",COUNTIF('Kniha jízd'!$N$6:$N$405,"průběžně")/(COUNTIF('Kniha jízd'!$N$6:$N$405,"průběžně")+COUNTIF('Kniha jízd'!$N$6:$N$405,"dodatečně")))</f>
        <v>1</v>
      </c>
    </row>
    <row r="24" customFormat="false" ht="15" hidden="false" customHeight="false" outlineLevel="0" collapsed="false">
      <c r="A24" s="8" t="s">
        <v>97</v>
      </c>
      <c r="B24" s="40" t="n">
        <f aca="false">IF(COUNT('Kniha jízd'!$I$6:$I$405)=0,'Vozidlo a sazby'!$B$7,MAX('Kniha jízd'!$I$6:$I$405))</f>
        <v>48262</v>
      </c>
    </row>
    <row r="25" customFormat="false" ht="15" hidden="false" customHeight="false" outlineLevel="0" collapsed="false">
      <c r="A25" s="8" t="s">
        <v>98</v>
      </c>
      <c r="B25" s="40" t="str">
        <f aca="false">IF('Vozidlo a sazby'!$B$8="","nevyplněno",'Vozidlo a sazby'!$B$8)</f>
        <v>nevyplněno</v>
      </c>
    </row>
    <row r="26" customFormat="false" ht="15" hidden="false" customHeight="false" outlineLevel="0" collapsed="false">
      <c r="A26" s="8" t="s">
        <v>99</v>
      </c>
      <c r="B26" s="40" t="str">
        <f aca="false">IF('Vozidlo a sazby'!$B$8="","–",'Vozidlo a sazby'!$B$8-B24)</f>
        <v>–</v>
      </c>
    </row>
    <row r="27" customFormat="false" ht="15" hidden="false" customHeight="false" outlineLevel="0" collapsed="false">
      <c r="A27" s="8" t="s">
        <v>100</v>
      </c>
      <c r="B27" s="38" t="n">
        <f aca="false">COUNTIF('Kniha jízd'!$O$6:$O$405,"?*")</f>
        <v>0</v>
      </c>
    </row>
    <row r="29" customFormat="false" ht="15" hidden="false" customHeight="false" outlineLevel="0" collapsed="false">
      <c r="A29" s="18" t="s">
        <v>101</v>
      </c>
    </row>
    <row r="30" customFormat="false" ht="15" hidden="false" customHeight="false" outlineLevel="0" collapsed="false">
      <c r="A30" s="18" t="s">
        <v>102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2026-09-28T16:25:53Z</dcterms:created>
  <dc:creator>openpyxl</dc:creator>
  <dc:description/>
  <dc:language>en-US</dc:language>
  <cp:lastModifiedBy/>
  <dcterms:modified xsi:type="dcterms:W3CDTF">2026-09-28T16:25:53Z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